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600" windowHeight="8775" activeTab="1"/>
  </bookViews>
  <sheets>
    <sheet name="Лист1" sheetId="1" r:id="rId1"/>
    <sheet name="гвс" sheetId="2" r:id="rId2"/>
  </sheets>
  <definedNames/>
  <calcPr fullCalcOnLoad="1"/>
</workbook>
</file>

<file path=xl/sharedStrings.xml><?xml version="1.0" encoding="utf-8"?>
<sst xmlns="http://schemas.openxmlformats.org/spreadsheetml/2006/main" count="70" uniqueCount="61">
  <si>
    <t>Доценко 1</t>
  </si>
  <si>
    <t>Дзержинского 23</t>
  </si>
  <si>
    <t>Доценко 3</t>
  </si>
  <si>
    <t>Доценко 4</t>
  </si>
  <si>
    <t>Карбышева 6</t>
  </si>
  <si>
    <t>Красногвардейская 11</t>
  </si>
  <si>
    <t>Красногвардейская 7</t>
  </si>
  <si>
    <t>Чайкина 1 А</t>
  </si>
  <si>
    <t>Чапаева 10</t>
  </si>
  <si>
    <t>Черняховского 5</t>
  </si>
  <si>
    <t>М.Мушкетовская 6</t>
  </si>
  <si>
    <t xml:space="preserve">Соболева 1 </t>
  </si>
  <si>
    <t>Ленина 103</t>
  </si>
  <si>
    <t>Ленина 113</t>
  </si>
  <si>
    <t>Ленина 121</t>
  </si>
  <si>
    <t>Ленина 123</t>
  </si>
  <si>
    <t>Ленина 66</t>
  </si>
  <si>
    <t>Ленина 74</t>
  </si>
  <si>
    <t>Ленина 78</t>
  </si>
  <si>
    <t>Ленина 90</t>
  </si>
  <si>
    <t>№ п.п.</t>
  </si>
  <si>
    <t>адрес МКД</t>
  </si>
  <si>
    <t>итого</t>
  </si>
  <si>
    <t>Отвественный за тепловое хозяйство                              ООО"Наш Дом"</t>
  </si>
  <si>
    <t>м.п.</t>
  </si>
  <si>
    <t xml:space="preserve">Коммунальный 2  </t>
  </si>
  <si>
    <t>теплоснабжение</t>
  </si>
  <si>
    <t>Советская 1</t>
  </si>
  <si>
    <t>Ленина 72</t>
  </si>
  <si>
    <t>2-й МКР д. 7</t>
  </si>
  <si>
    <t>Ленина 115</t>
  </si>
  <si>
    <t>Ленина 117</t>
  </si>
  <si>
    <t>Ф.Мистек 2а</t>
  </si>
  <si>
    <t>Черняховского 3</t>
  </si>
  <si>
    <t>Ленина 80</t>
  </si>
  <si>
    <t>Ленина 82</t>
  </si>
  <si>
    <t>Гагарина 34</t>
  </si>
  <si>
    <t>Гагарина 30</t>
  </si>
  <si>
    <t>Красногвардейская 3</t>
  </si>
  <si>
    <t>жилое</t>
  </si>
  <si>
    <t>встроенные</t>
  </si>
  <si>
    <t>итог Гкал</t>
  </si>
  <si>
    <t>Соболева 1</t>
  </si>
  <si>
    <t>Ф.Мистик 2а</t>
  </si>
  <si>
    <t>Л.Чайкина 1а</t>
  </si>
  <si>
    <t>Q</t>
  </si>
  <si>
    <t>итог m3</t>
  </si>
  <si>
    <t>V2</t>
  </si>
  <si>
    <t>V1</t>
  </si>
  <si>
    <t>Комунальный 2</t>
  </si>
  <si>
    <t xml:space="preserve">Срочное донесение по приборам учета тепла  </t>
  </si>
  <si>
    <t>горячего водоснабжению</t>
  </si>
  <si>
    <t>Штемнко 16</t>
  </si>
  <si>
    <t>01,04,2013</t>
  </si>
  <si>
    <t>30,04,2014</t>
  </si>
  <si>
    <t>Ленина 88</t>
  </si>
  <si>
    <t>Советская 2</t>
  </si>
  <si>
    <t>Срочное донесение по приборам учета тепла  ООО "Наш Дом" за май 2014г.</t>
  </si>
  <si>
    <t>Штеменко 12а</t>
  </si>
  <si>
    <t>Штеменко 16</t>
  </si>
  <si>
    <t xml:space="preserve">ООО "Наш Дом" за июль 2014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</si>
</sst>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00"/>
    <numFmt numFmtId="170" formatCode="#,##0.000"/>
    <numFmt numFmtId="171" formatCode="0.000;[Red]0.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9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0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right"/>
    </xf>
    <xf numFmtId="16" fontId="2" fillId="0" borderId="0" xfId="0" applyNumberFormat="1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2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/>
    </xf>
    <xf numFmtId="169" fontId="2" fillId="0" borderId="10" xfId="0" applyNumberFormat="1" applyFont="1" applyBorder="1" applyAlignment="1">
      <alignment horizontal="center" wrapText="1"/>
    </xf>
    <xf numFmtId="16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BreakPreview" zoomScale="136" zoomScaleNormal="112" zoomScaleSheetLayoutView="136" workbookViewId="0" topLeftCell="A1">
      <selection activeCell="C4" sqref="C4"/>
    </sheetView>
  </sheetViews>
  <sheetFormatPr defaultColWidth="9.00390625" defaultRowHeight="12.75" outlineLevelRow="3"/>
  <cols>
    <col min="1" max="1" width="7.75390625" style="1" customWidth="1"/>
    <col min="2" max="2" width="24.875" style="1" customWidth="1"/>
    <col min="3" max="3" width="11.375" style="1" customWidth="1"/>
    <col min="4" max="4" width="10.875" style="1" customWidth="1"/>
    <col min="5" max="5" width="15.375" style="9" customWidth="1"/>
    <col min="6" max="6" width="13.375" style="1" customWidth="1"/>
    <col min="7" max="7" width="14.25390625" style="1" customWidth="1"/>
    <col min="8" max="16384" width="9.125" style="1" customWidth="1"/>
  </cols>
  <sheetData>
    <row r="1" spans="1:7" ht="15">
      <c r="A1" s="27" t="s">
        <v>57</v>
      </c>
      <c r="B1" s="27"/>
      <c r="C1" s="27"/>
      <c r="D1" s="27"/>
      <c r="E1" s="27"/>
      <c r="F1" s="27"/>
      <c r="G1" s="27"/>
    </row>
    <row r="2" spans="1:7" ht="15">
      <c r="A2" s="3"/>
      <c r="B2" s="3" t="s">
        <v>26</v>
      </c>
      <c r="C2" s="3"/>
      <c r="D2" s="3"/>
      <c r="E2" s="3"/>
      <c r="F2" s="3"/>
      <c r="G2" s="3"/>
    </row>
    <row r="3" spans="1:7" ht="15">
      <c r="A3" s="3"/>
      <c r="B3" s="3"/>
      <c r="C3" s="3"/>
      <c r="D3" s="3"/>
      <c r="E3" s="3"/>
      <c r="F3" s="3"/>
      <c r="G3" s="3"/>
    </row>
    <row r="4" spans="1:7" ht="33" customHeight="1" outlineLevel="1">
      <c r="A4" s="2" t="s">
        <v>20</v>
      </c>
      <c r="B4" s="4" t="s">
        <v>21</v>
      </c>
      <c r="C4" s="22" t="s">
        <v>53</v>
      </c>
      <c r="D4" s="22" t="s">
        <v>54</v>
      </c>
      <c r="E4" s="5" t="s">
        <v>41</v>
      </c>
      <c r="F4" s="2" t="s">
        <v>39</v>
      </c>
      <c r="G4" s="2" t="s">
        <v>40</v>
      </c>
    </row>
    <row r="5" spans="1:7" ht="15" outlineLevel="3">
      <c r="A5" s="2"/>
      <c r="B5" s="2" t="s">
        <v>29</v>
      </c>
      <c r="C5" s="2"/>
      <c r="D5" s="2"/>
      <c r="E5" s="15">
        <v>26.44</v>
      </c>
      <c r="F5" s="10">
        <f>E5</f>
        <v>26.44</v>
      </c>
      <c r="G5" s="10"/>
    </row>
    <row r="6" spans="1:7" ht="15" outlineLevel="3">
      <c r="A6" s="2"/>
      <c r="B6" s="2" t="s">
        <v>1</v>
      </c>
      <c r="C6" s="2"/>
      <c r="D6" s="2"/>
      <c r="E6" s="6">
        <v>42.57</v>
      </c>
      <c r="F6" s="10">
        <f>67.67*E6/100</f>
        <v>28.807119000000004</v>
      </c>
      <c r="G6" s="10">
        <f>32.33*E6/100</f>
        <v>13.762881</v>
      </c>
    </row>
    <row r="7" spans="1:7" ht="15.75" outlineLevel="3">
      <c r="A7" s="2"/>
      <c r="B7" s="2" t="s">
        <v>0</v>
      </c>
      <c r="C7" s="2"/>
      <c r="D7" s="2"/>
      <c r="E7" s="17">
        <v>32.533</v>
      </c>
      <c r="F7" s="10">
        <f>74*E7/100</f>
        <v>24.07442</v>
      </c>
      <c r="G7" s="10">
        <f>26*E7/100</f>
        <v>8.458580000000001</v>
      </c>
    </row>
    <row r="8" spans="1:7" ht="15.75" outlineLevel="3">
      <c r="A8" s="2"/>
      <c r="B8" s="2" t="s">
        <v>2</v>
      </c>
      <c r="C8" s="2"/>
      <c r="D8" s="2"/>
      <c r="E8" s="17">
        <v>34.774</v>
      </c>
      <c r="F8" s="10">
        <f>93.685*E8/100</f>
        <v>32.5780219</v>
      </c>
      <c r="G8" s="10">
        <f>E8*6.314/100</f>
        <v>2.19563036</v>
      </c>
    </row>
    <row r="9" spans="1:7" ht="15.75" outlineLevel="3">
      <c r="A9" s="2"/>
      <c r="B9" s="2" t="s">
        <v>3</v>
      </c>
      <c r="C9" s="2"/>
      <c r="D9" s="2"/>
      <c r="E9" s="24">
        <v>44.779</v>
      </c>
      <c r="F9" s="10">
        <f>75.83*E9/100</f>
        <v>33.9559157</v>
      </c>
      <c r="G9" s="10">
        <f>24.17*E9/100</f>
        <v>10.823084300000003</v>
      </c>
    </row>
    <row r="10" spans="1:7" ht="15.75" outlineLevel="3">
      <c r="A10" s="2"/>
      <c r="B10" s="2" t="s">
        <v>4</v>
      </c>
      <c r="C10" s="2"/>
      <c r="D10" s="2"/>
      <c r="E10" s="18">
        <v>36.435</v>
      </c>
      <c r="F10" s="15">
        <f>E10</f>
        <v>36.435</v>
      </c>
      <c r="G10" s="10"/>
    </row>
    <row r="11" spans="1:7" ht="15" outlineLevel="3">
      <c r="A11" s="2"/>
      <c r="B11" s="2" t="s">
        <v>38</v>
      </c>
      <c r="C11" s="2"/>
      <c r="D11" s="2"/>
      <c r="E11" s="15">
        <v>14.65</v>
      </c>
      <c r="F11" s="10">
        <f>E11</f>
        <v>14.65</v>
      </c>
      <c r="G11" s="10"/>
    </row>
    <row r="12" spans="1:7" ht="15" outlineLevel="3">
      <c r="A12" s="2"/>
      <c r="B12" s="2" t="s">
        <v>6</v>
      </c>
      <c r="C12" s="2"/>
      <c r="D12" s="2"/>
      <c r="E12" s="6">
        <v>13.293</v>
      </c>
      <c r="F12" s="10">
        <f>E12</f>
        <v>13.293</v>
      </c>
      <c r="G12" s="10"/>
    </row>
    <row r="13" spans="1:7" ht="15.75" outlineLevel="3">
      <c r="A13" s="2"/>
      <c r="B13" s="2" t="s">
        <v>5</v>
      </c>
      <c r="C13" s="2"/>
      <c r="D13" s="2"/>
      <c r="E13" s="18">
        <v>15.134</v>
      </c>
      <c r="F13" s="15">
        <f>E13</f>
        <v>15.134</v>
      </c>
      <c r="G13" s="10"/>
    </row>
    <row r="14" spans="1:7" ht="15.75" outlineLevel="3">
      <c r="A14" s="2"/>
      <c r="B14" s="2" t="s">
        <v>7</v>
      </c>
      <c r="C14" s="2"/>
      <c r="D14" s="2"/>
      <c r="E14" s="17">
        <v>24.913</v>
      </c>
      <c r="F14" s="10">
        <f>77.83*E14/100</f>
        <v>19.389787899999998</v>
      </c>
      <c r="G14" s="10">
        <f>22.17*E14/100</f>
        <v>5.5232121</v>
      </c>
    </row>
    <row r="15" spans="1:7" ht="15" outlineLevel="3">
      <c r="A15" s="2"/>
      <c r="B15" s="2" t="s">
        <v>8</v>
      </c>
      <c r="C15" s="2"/>
      <c r="D15" s="2"/>
      <c r="E15" s="6">
        <v>32.804</v>
      </c>
      <c r="F15" s="10">
        <f>75.91*E15/100</f>
        <v>24.901516400000002</v>
      </c>
      <c r="G15" s="10">
        <f>24.09*E15/100</f>
        <v>7.9024836</v>
      </c>
    </row>
    <row r="16" spans="1:7" ht="15" outlineLevel="3">
      <c r="A16" s="2"/>
      <c r="B16" s="2" t="s">
        <v>33</v>
      </c>
      <c r="C16" s="2"/>
      <c r="D16" s="2"/>
      <c r="E16" s="15">
        <v>23.85</v>
      </c>
      <c r="F16" s="10">
        <f>78.06*E16/100</f>
        <v>18.617310000000003</v>
      </c>
      <c r="G16" s="10">
        <f>21.94*E16/100</f>
        <v>5.23269</v>
      </c>
    </row>
    <row r="17" spans="1:7" ht="15" outlineLevel="3">
      <c r="A17" s="2"/>
      <c r="B17" s="2" t="s">
        <v>9</v>
      </c>
      <c r="C17" s="2"/>
      <c r="D17" s="2"/>
      <c r="E17" s="6">
        <v>20.063</v>
      </c>
      <c r="F17" s="10">
        <f>87.3354*E17/100</f>
        <v>17.522101302</v>
      </c>
      <c r="G17" s="10">
        <f>12.6645*E17/100</f>
        <v>2.540878635</v>
      </c>
    </row>
    <row r="18" spans="1:7" ht="15" outlineLevel="3">
      <c r="A18" s="2"/>
      <c r="B18" s="2" t="s">
        <v>10</v>
      </c>
      <c r="C18" s="2"/>
      <c r="D18" s="2"/>
      <c r="E18" s="6">
        <v>19.157</v>
      </c>
      <c r="F18" s="6">
        <f>E18</f>
        <v>19.157</v>
      </c>
      <c r="G18" s="10"/>
    </row>
    <row r="19" spans="1:7" ht="15" outlineLevel="3">
      <c r="A19" s="2"/>
      <c r="B19" s="2" t="s">
        <v>25</v>
      </c>
      <c r="C19" s="2"/>
      <c r="D19" s="2"/>
      <c r="E19" s="6">
        <v>22.82</v>
      </c>
      <c r="F19" s="10">
        <f>E19</f>
        <v>22.82</v>
      </c>
      <c r="G19" s="10"/>
    </row>
    <row r="20" spans="1:7" ht="15" outlineLevel="3">
      <c r="A20" s="2"/>
      <c r="B20" s="2" t="s">
        <v>11</v>
      </c>
      <c r="C20" s="2"/>
      <c r="D20" s="2"/>
      <c r="E20" s="6">
        <v>29.383</v>
      </c>
      <c r="F20" s="10">
        <f>E20</f>
        <v>29.383</v>
      </c>
      <c r="G20" s="10"/>
    </row>
    <row r="21" spans="1:7" ht="15" outlineLevel="3">
      <c r="A21" s="2"/>
      <c r="B21" s="2" t="s">
        <v>12</v>
      </c>
      <c r="C21" s="2"/>
      <c r="D21" s="2"/>
      <c r="E21" s="6">
        <v>31.213</v>
      </c>
      <c r="F21" s="10">
        <f>65.71*E21/100</f>
        <v>20.5100623</v>
      </c>
      <c r="G21" s="10">
        <f>34.29*E21/100</f>
        <v>10.7029377</v>
      </c>
    </row>
    <row r="22" spans="1:7" ht="15" outlineLevel="3">
      <c r="A22" s="2"/>
      <c r="B22" s="2" t="s">
        <v>13</v>
      </c>
      <c r="C22" s="2"/>
      <c r="D22" s="2"/>
      <c r="E22" s="6">
        <v>20.444</v>
      </c>
      <c r="F22" s="10">
        <f>84.9307*E22/100</f>
        <v>17.363232308</v>
      </c>
      <c r="G22" s="10">
        <f>15.0692*E22/100</f>
        <v>3.080747248</v>
      </c>
    </row>
    <row r="23" spans="1:7" ht="15" outlineLevel="3">
      <c r="A23" s="2"/>
      <c r="B23" s="2" t="s">
        <v>14</v>
      </c>
      <c r="C23" s="2"/>
      <c r="D23" s="2"/>
      <c r="E23" s="6">
        <v>19.959</v>
      </c>
      <c r="F23" s="10">
        <f>64.5*E23/100</f>
        <v>12.873555</v>
      </c>
      <c r="G23" s="10">
        <f>35.5*E23/100</f>
        <v>7.085445</v>
      </c>
    </row>
    <row r="24" spans="1:7" ht="15" outlineLevel="3">
      <c r="A24" s="2"/>
      <c r="B24" s="2" t="s">
        <v>15</v>
      </c>
      <c r="C24" s="2"/>
      <c r="D24" s="2"/>
      <c r="E24" s="6">
        <v>20.686</v>
      </c>
      <c r="F24" s="10">
        <f>64.44*E24/100</f>
        <v>13.3300584</v>
      </c>
      <c r="G24" s="10">
        <f>35.56*E24/100</f>
        <v>7.355941600000001</v>
      </c>
    </row>
    <row r="25" spans="1:7" ht="15" outlineLevel="3">
      <c r="A25" s="2"/>
      <c r="B25" s="2" t="s">
        <v>16</v>
      </c>
      <c r="C25" s="2"/>
      <c r="D25" s="2"/>
      <c r="E25" s="6">
        <v>40.465</v>
      </c>
      <c r="F25" s="10">
        <f>67.7*E25/100</f>
        <v>27.394805</v>
      </c>
      <c r="G25" s="10">
        <f>32.3*E25/100</f>
        <v>13.070195000000002</v>
      </c>
    </row>
    <row r="26" spans="1:7" ht="15" outlineLevel="3">
      <c r="A26" s="2"/>
      <c r="B26" s="2" t="s">
        <v>17</v>
      </c>
      <c r="C26" s="2"/>
      <c r="D26" s="2"/>
      <c r="E26" s="6">
        <v>26.192</v>
      </c>
      <c r="F26" s="10">
        <f>73.62*E26/100</f>
        <v>19.2825504</v>
      </c>
      <c r="G26" s="10">
        <f>26.38*E26/100</f>
        <v>6.909449599999999</v>
      </c>
    </row>
    <row r="27" spans="1:7" ht="15" outlineLevel="3">
      <c r="A27" s="2"/>
      <c r="B27" s="2" t="s">
        <v>18</v>
      </c>
      <c r="C27" s="2"/>
      <c r="D27" s="2"/>
      <c r="E27" s="6">
        <v>26.678</v>
      </c>
      <c r="F27" s="10">
        <f>73.11*E27/100</f>
        <v>19.5042858</v>
      </c>
      <c r="G27" s="10">
        <f>26.89*E27/100</f>
        <v>7.173714200000001</v>
      </c>
    </row>
    <row r="28" spans="1:7" ht="15" outlineLevel="3">
      <c r="A28" s="2"/>
      <c r="B28" s="2" t="s">
        <v>19</v>
      </c>
      <c r="C28" s="2"/>
      <c r="D28" s="2"/>
      <c r="E28" s="6">
        <v>13.771</v>
      </c>
      <c r="F28" s="10">
        <f>93.629*E28/100</f>
        <v>12.893649590000003</v>
      </c>
      <c r="G28" s="10">
        <f>6.4071*E28/100</f>
        <v>0.882321741</v>
      </c>
    </row>
    <row r="29" spans="1:7" ht="15" outlineLevel="3">
      <c r="A29" s="2"/>
      <c r="B29" s="2" t="s">
        <v>27</v>
      </c>
      <c r="C29" s="2"/>
      <c r="D29" s="2"/>
      <c r="E29" s="15">
        <v>28.3</v>
      </c>
      <c r="F29" s="10">
        <f>94.8258*E29/100</f>
        <v>26.8357014</v>
      </c>
      <c r="G29" s="10">
        <f>5.1741*E29/100</f>
        <v>1.4642703</v>
      </c>
    </row>
    <row r="30" spans="1:7" ht="15" outlineLevel="3">
      <c r="A30" s="2"/>
      <c r="B30" s="2" t="s">
        <v>28</v>
      </c>
      <c r="C30" s="2"/>
      <c r="D30" s="2"/>
      <c r="E30" s="15">
        <v>42.53</v>
      </c>
      <c r="F30" s="10">
        <f>67.67*E30/100</f>
        <v>28.780051000000004</v>
      </c>
      <c r="G30" s="10">
        <f>32.33*E30/100</f>
        <v>13.749948999999999</v>
      </c>
    </row>
    <row r="31" spans="1:7" ht="15" outlineLevel="3">
      <c r="A31" s="2"/>
      <c r="B31" s="2" t="s">
        <v>30</v>
      </c>
      <c r="C31" s="2"/>
      <c r="D31" s="2"/>
      <c r="E31" s="15">
        <v>17.05</v>
      </c>
      <c r="F31" s="10">
        <f>83.792*E31/100</f>
        <v>14.286536000000002</v>
      </c>
      <c r="G31" s="10">
        <f>16.2079*E31/100</f>
        <v>2.76344695</v>
      </c>
    </row>
    <row r="32" spans="1:7" ht="15" outlineLevel="3">
      <c r="A32" s="2"/>
      <c r="B32" s="2" t="s">
        <v>31</v>
      </c>
      <c r="C32" s="2"/>
      <c r="D32" s="2"/>
      <c r="E32" s="15">
        <v>19.17</v>
      </c>
      <c r="F32" s="10">
        <f>62.32*E32/100</f>
        <v>11.946744</v>
      </c>
      <c r="G32" s="10">
        <f>37.68*E32/100</f>
        <v>7.223256</v>
      </c>
    </row>
    <row r="33" spans="1:7" ht="15" outlineLevel="3">
      <c r="A33" s="2"/>
      <c r="B33" s="2" t="s">
        <v>32</v>
      </c>
      <c r="C33" s="2"/>
      <c r="D33" s="2"/>
      <c r="E33" s="15">
        <v>21.057</v>
      </c>
      <c r="F33" s="10">
        <f>97.26*E33/100</f>
        <v>20.4800382</v>
      </c>
      <c r="G33" s="10">
        <f>2.74*E33/100</f>
        <v>0.5769618</v>
      </c>
    </row>
    <row r="34" spans="1:7" ht="15" outlineLevel="3">
      <c r="A34" s="2"/>
      <c r="B34" s="2" t="s">
        <v>34</v>
      </c>
      <c r="C34" s="2"/>
      <c r="D34" s="2"/>
      <c r="E34" s="15">
        <v>39.81</v>
      </c>
      <c r="F34" s="10">
        <f>76.4145*E34/100</f>
        <v>30.420612450000004</v>
      </c>
      <c r="G34" s="10">
        <f>23.5854*E34/100</f>
        <v>9.38934774</v>
      </c>
    </row>
    <row r="35" spans="1:7" ht="15" outlineLevel="3">
      <c r="A35" s="2"/>
      <c r="B35" s="2" t="s">
        <v>35</v>
      </c>
      <c r="C35" s="2"/>
      <c r="D35" s="2"/>
      <c r="E35" s="15">
        <v>24.475</v>
      </c>
      <c r="F35" s="10">
        <f>87.8192*E35/100</f>
        <v>21.493749200000003</v>
      </c>
      <c r="G35" s="10">
        <f>12.1807*E35/100</f>
        <v>2.981226325</v>
      </c>
    </row>
    <row r="36" spans="1:7" ht="15" outlineLevel="3">
      <c r="A36" s="2"/>
      <c r="B36" s="2" t="s">
        <v>36</v>
      </c>
      <c r="C36" s="2"/>
      <c r="D36" s="2"/>
      <c r="E36" s="15">
        <v>34.65</v>
      </c>
      <c r="F36" s="10">
        <f>90.8253*E36/100</f>
        <v>31.470966449999995</v>
      </c>
      <c r="G36" s="10">
        <f>9.1746*E36/100</f>
        <v>3.1789989</v>
      </c>
    </row>
    <row r="37" spans="1:7" ht="15" outlineLevel="3">
      <c r="A37" s="2"/>
      <c r="B37" s="2" t="s">
        <v>37</v>
      </c>
      <c r="C37" s="21"/>
      <c r="D37" s="21"/>
      <c r="E37" s="19">
        <v>30.189</v>
      </c>
      <c r="F37" s="20">
        <f>71.83*E37/100</f>
        <v>21.684758699999996</v>
      </c>
      <c r="G37" s="20">
        <f>28.17*E37/100</f>
        <v>8.5042413</v>
      </c>
    </row>
    <row r="38" spans="1:7" ht="15" outlineLevel="3">
      <c r="A38" s="2"/>
      <c r="B38" s="2" t="s">
        <v>52</v>
      </c>
      <c r="C38" s="21"/>
      <c r="D38" s="21"/>
      <c r="E38" s="19">
        <v>34.62</v>
      </c>
      <c r="F38" s="20"/>
      <c r="G38" s="20"/>
    </row>
    <row r="39" spans="1:7" ht="15" outlineLevel="3">
      <c r="A39" s="2"/>
      <c r="B39" s="2" t="s">
        <v>56</v>
      </c>
      <c r="C39" s="21"/>
      <c r="D39" s="21"/>
      <c r="E39" s="19">
        <v>20.775</v>
      </c>
      <c r="F39" s="20">
        <f>93.6*E39/100</f>
        <v>19.445399999999996</v>
      </c>
      <c r="G39" s="20">
        <f>6.4*E39/100</f>
        <v>1.3296000000000001</v>
      </c>
    </row>
    <row r="40" spans="1:7" ht="15" outlineLevel="3">
      <c r="A40" s="2"/>
      <c r="B40" s="2" t="s">
        <v>55</v>
      </c>
      <c r="C40" s="21"/>
      <c r="D40" s="21"/>
      <c r="E40" s="19">
        <v>21.675</v>
      </c>
      <c r="F40" s="20">
        <f>75.08*E40/100</f>
        <v>16.27359</v>
      </c>
      <c r="G40" s="20">
        <f>24.92*E40/100</f>
        <v>5.401410000000001</v>
      </c>
    </row>
    <row r="41" spans="1:7" ht="15" outlineLevel="1">
      <c r="A41" s="2"/>
      <c r="B41" s="4" t="s">
        <v>22</v>
      </c>
      <c r="C41" s="4"/>
      <c r="D41" s="4"/>
      <c r="E41" s="15"/>
      <c r="F41" s="14">
        <f>SUM(F5:F37)</f>
        <v>727.7095483999998</v>
      </c>
      <c r="G41" s="10"/>
    </row>
    <row r="42" spans="1:7" ht="15">
      <c r="A42" s="7"/>
      <c r="B42" s="13"/>
      <c r="C42" s="13"/>
      <c r="D42" s="13"/>
      <c r="E42" s="8"/>
      <c r="F42" s="11"/>
      <c r="G42" s="12"/>
    </row>
    <row r="43" spans="1:7" ht="15">
      <c r="A43" s="7"/>
      <c r="B43" s="7"/>
      <c r="C43" s="7"/>
      <c r="D43" s="7"/>
      <c r="E43" s="8"/>
      <c r="F43" s="7"/>
      <c r="G43" s="7"/>
    </row>
    <row r="44" spans="1:7" ht="15">
      <c r="A44" s="7"/>
      <c r="B44" s="7" t="s">
        <v>23</v>
      </c>
      <c r="C44" s="7"/>
      <c r="D44" s="7"/>
      <c r="E44" s="8"/>
      <c r="F44" s="7"/>
      <c r="G44" s="7"/>
    </row>
    <row r="47" spans="1:7" ht="15">
      <c r="A47" s="7"/>
      <c r="B47" s="7" t="s">
        <v>24</v>
      </c>
      <c r="C47" s="7"/>
      <c r="D47" s="7"/>
      <c r="E47" s="8"/>
      <c r="F47" s="7"/>
      <c r="G47" s="7"/>
    </row>
    <row r="49" spans="1:7" ht="15">
      <c r="A49" s="7"/>
      <c r="B49" s="13"/>
      <c r="C49" s="13"/>
      <c r="D49" s="13"/>
      <c r="E49" s="16"/>
      <c r="F49" s="7"/>
      <c r="G49" s="7"/>
    </row>
    <row r="50" spans="1:7" ht="15">
      <c r="A50" s="7"/>
      <c r="B50" s="7"/>
      <c r="C50" s="7"/>
      <c r="D50" s="7"/>
      <c r="E50" s="8"/>
      <c r="F50" s="12"/>
      <c r="G50" s="12"/>
    </row>
    <row r="51" spans="1:7" ht="15">
      <c r="A51" s="7"/>
      <c r="B51" s="7"/>
      <c r="C51" s="7"/>
      <c r="D51" s="7"/>
      <c r="E51" s="8"/>
      <c r="F51" s="12"/>
      <c r="G51" s="12"/>
    </row>
    <row r="52" spans="1:7" ht="15">
      <c r="A52" s="7"/>
      <c r="B52" s="7"/>
      <c r="C52" s="7"/>
      <c r="D52" s="7"/>
      <c r="E52" s="8"/>
      <c r="F52" s="12"/>
      <c r="G52" s="12"/>
    </row>
    <row r="53" spans="1:7" ht="15">
      <c r="A53" s="7"/>
      <c r="B53" s="7"/>
      <c r="C53" s="7"/>
      <c r="D53" s="7"/>
      <c r="E53" s="8"/>
      <c r="F53" s="12"/>
      <c r="G53" s="12"/>
    </row>
    <row r="54" spans="1:7" ht="15">
      <c r="A54" s="7"/>
      <c r="B54" s="7"/>
      <c r="C54" s="7"/>
      <c r="D54" s="7"/>
      <c r="E54" s="8"/>
      <c r="F54" s="12"/>
      <c r="G54" s="12"/>
    </row>
    <row r="55" spans="1:7" ht="15">
      <c r="A55" s="7"/>
      <c r="B55" s="7"/>
      <c r="C55" s="7"/>
      <c r="D55" s="7"/>
      <c r="E55" s="8"/>
      <c r="F55" s="12"/>
      <c r="G55" s="12"/>
    </row>
    <row r="56" spans="1:7" ht="15">
      <c r="A56" s="7"/>
      <c r="B56" s="7"/>
      <c r="C56" s="7"/>
      <c r="D56" s="7"/>
      <c r="E56" s="8"/>
      <c r="F56" s="12"/>
      <c r="G56" s="12"/>
    </row>
    <row r="57" spans="1:7" ht="15">
      <c r="A57" s="7"/>
      <c r="B57" s="7"/>
      <c r="C57" s="7"/>
      <c r="D57" s="7"/>
      <c r="E57" s="8"/>
      <c r="F57" s="12"/>
      <c r="G57" s="12"/>
    </row>
    <row r="58" spans="1:7" ht="15">
      <c r="A58" s="7"/>
      <c r="B58" s="7"/>
      <c r="C58" s="7"/>
      <c r="D58" s="7"/>
      <c r="E58" s="8"/>
      <c r="F58" s="12"/>
      <c r="G58" s="12"/>
    </row>
    <row r="59" spans="1:7" ht="15">
      <c r="A59" s="7"/>
      <c r="B59" s="7"/>
      <c r="C59" s="7"/>
      <c r="D59" s="7"/>
      <c r="E59" s="8"/>
      <c r="F59" s="12"/>
      <c r="G59" s="12"/>
    </row>
    <row r="60" spans="1:7" ht="15">
      <c r="A60" s="7"/>
      <c r="B60" s="7"/>
      <c r="C60" s="7"/>
      <c r="D60" s="7"/>
      <c r="E60" s="8"/>
      <c r="F60" s="12"/>
      <c r="G60" s="12"/>
    </row>
    <row r="61" spans="1:7" ht="15">
      <c r="A61" s="7"/>
      <c r="B61" s="7"/>
      <c r="C61" s="7"/>
      <c r="D61" s="7"/>
      <c r="E61" s="8"/>
      <c r="F61" s="12"/>
      <c r="G61" s="12"/>
    </row>
    <row r="62" spans="1:6" ht="15">
      <c r="A62" s="7"/>
      <c r="B62" s="7"/>
      <c r="C62" s="7"/>
      <c r="D62" s="7"/>
      <c r="E62" s="8"/>
      <c r="F62" s="7"/>
    </row>
    <row r="63" spans="1:6" ht="15">
      <c r="A63" s="7"/>
      <c r="B63" s="7"/>
      <c r="C63" s="7"/>
      <c r="D63" s="7"/>
      <c r="E63" s="8"/>
      <c r="F63" s="7"/>
    </row>
    <row r="64" spans="1:6" ht="15">
      <c r="A64" s="7"/>
      <c r="B64" s="7"/>
      <c r="C64" s="7"/>
      <c r="D64" s="7"/>
      <c r="E64" s="8"/>
      <c r="F64" s="7"/>
    </row>
  </sheetData>
  <sheetProtection/>
  <mergeCells count="1">
    <mergeCell ref="A1:G1"/>
  </mergeCells>
  <printOptions/>
  <pageMargins left="0.75" right="0.75" top="1" bottom="1" header="0.5" footer="0.5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tabSelected="1" zoomScale="112" zoomScaleNormal="112" workbookViewId="0" topLeftCell="A1">
      <selection activeCell="C7" sqref="C7"/>
    </sheetView>
  </sheetViews>
  <sheetFormatPr defaultColWidth="9.00390625" defaultRowHeight="12.75" outlineLevelRow="3"/>
  <cols>
    <col min="1" max="1" width="7.75390625" style="1" customWidth="1"/>
    <col min="2" max="2" width="24.875" style="1" customWidth="1"/>
    <col min="3" max="3" width="11.375" style="1" customWidth="1"/>
    <col min="4" max="4" width="10.875" style="1" customWidth="1"/>
    <col min="5" max="5" width="16.375" style="9" customWidth="1"/>
    <col min="6" max="6" width="10.625" style="1" customWidth="1"/>
    <col min="7" max="7" width="14.25390625" style="1" customWidth="1"/>
    <col min="8" max="16384" width="9.125" style="1" customWidth="1"/>
  </cols>
  <sheetData>
    <row r="2" spans="1:7" ht="15">
      <c r="A2" s="27" t="s">
        <v>50</v>
      </c>
      <c r="B2" s="27"/>
      <c r="C2" s="27"/>
      <c r="D2" s="27"/>
      <c r="E2" s="27"/>
      <c r="F2" s="27"/>
      <c r="G2" s="27"/>
    </row>
    <row r="3" spans="1:7" ht="15">
      <c r="A3" s="27" t="s">
        <v>60</v>
      </c>
      <c r="B3" s="28"/>
      <c r="C3" s="28"/>
      <c r="D3" s="28"/>
      <c r="E3" s="28"/>
      <c r="F3" s="28"/>
      <c r="G3" s="28"/>
    </row>
    <row r="4" spans="1:7" ht="15">
      <c r="A4" s="27" t="s">
        <v>51</v>
      </c>
      <c r="B4" s="28"/>
      <c r="C4" s="28"/>
      <c r="D4" s="28"/>
      <c r="E4" s="28"/>
      <c r="F4" s="28"/>
      <c r="G4" s="28"/>
    </row>
    <row r="5" spans="1:7" ht="15">
      <c r="A5" s="3"/>
      <c r="B5" s="3"/>
      <c r="C5" s="3"/>
      <c r="D5" s="3"/>
      <c r="E5" s="3"/>
      <c r="F5" s="3"/>
      <c r="G5" s="3"/>
    </row>
    <row r="6" spans="1:7" ht="33" customHeight="1" outlineLevel="1">
      <c r="A6" s="2" t="s">
        <v>20</v>
      </c>
      <c r="B6" s="4" t="s">
        <v>21</v>
      </c>
      <c r="C6" s="22" t="s">
        <v>47</v>
      </c>
      <c r="D6" s="22" t="s">
        <v>48</v>
      </c>
      <c r="E6" s="5" t="s">
        <v>46</v>
      </c>
      <c r="F6" s="2" t="s">
        <v>45</v>
      </c>
      <c r="G6" s="2"/>
    </row>
    <row r="7" spans="1:7" ht="15" outlineLevel="3">
      <c r="A7" s="4">
        <v>1</v>
      </c>
      <c r="B7" s="2" t="s">
        <v>29</v>
      </c>
      <c r="C7" s="2"/>
      <c r="D7" s="2"/>
      <c r="E7" s="2"/>
      <c r="F7" s="26"/>
      <c r="G7" s="10"/>
    </row>
    <row r="8" spans="1:7" ht="15" outlineLevel="3">
      <c r="A8" s="4">
        <v>2</v>
      </c>
      <c r="B8" s="2" t="s">
        <v>36</v>
      </c>
      <c r="C8" s="2">
        <v>2225.89</v>
      </c>
      <c r="D8" s="2">
        <v>2497.45</v>
      </c>
      <c r="E8" s="23">
        <f>D8-C8</f>
        <v>271.55999999999995</v>
      </c>
      <c r="F8" s="26">
        <v>25.648</v>
      </c>
      <c r="G8" s="10"/>
    </row>
    <row r="9" spans="1:7" ht="15" outlineLevel="3">
      <c r="A9" s="4">
        <v>3</v>
      </c>
      <c r="B9" s="2" t="s">
        <v>4</v>
      </c>
      <c r="C9" s="2">
        <v>2226.36</v>
      </c>
      <c r="D9" s="2">
        <v>2478.51</v>
      </c>
      <c r="E9" s="23">
        <f aca="true" t="shared" si="0" ref="E9:E15">D9-C9</f>
        <v>252.1500000000001</v>
      </c>
      <c r="F9" s="26">
        <v>25.822</v>
      </c>
      <c r="G9" s="10"/>
    </row>
    <row r="10" spans="1:7" ht="15" outlineLevel="3">
      <c r="A10" s="4">
        <v>4</v>
      </c>
      <c r="B10" s="2" t="s">
        <v>44</v>
      </c>
      <c r="C10" s="2">
        <v>779.85</v>
      </c>
      <c r="D10" s="2">
        <v>950.63</v>
      </c>
      <c r="E10" s="23">
        <f t="shared" si="0"/>
        <v>170.77999999999997</v>
      </c>
      <c r="F10" s="26">
        <v>16.423</v>
      </c>
      <c r="G10" s="10"/>
    </row>
    <row r="11" spans="1:7" ht="15" outlineLevel="3">
      <c r="A11" s="4">
        <v>5</v>
      </c>
      <c r="B11" s="2" t="s">
        <v>43</v>
      </c>
      <c r="C11" s="2">
        <v>434.15</v>
      </c>
      <c r="D11" s="2">
        <v>565.4</v>
      </c>
      <c r="E11" s="23">
        <f t="shared" si="0"/>
        <v>131.25</v>
      </c>
      <c r="F11" s="25">
        <v>11.801</v>
      </c>
      <c r="G11" s="10"/>
    </row>
    <row r="12" spans="1:7" ht="15" outlineLevel="3">
      <c r="A12" s="4">
        <v>6</v>
      </c>
      <c r="B12" s="2" t="s">
        <v>42</v>
      </c>
      <c r="C12" s="2">
        <v>1737.55</v>
      </c>
      <c r="D12" s="2">
        <v>1951.37</v>
      </c>
      <c r="E12" s="23">
        <f t="shared" si="0"/>
        <v>213.81999999999994</v>
      </c>
      <c r="F12" s="26">
        <v>21.871</v>
      </c>
      <c r="G12" s="10"/>
    </row>
    <row r="13" spans="1:7" ht="15" outlineLevel="3">
      <c r="A13" s="4">
        <v>7</v>
      </c>
      <c r="B13" s="2" t="s">
        <v>9</v>
      </c>
      <c r="C13" s="2">
        <v>1653.25</v>
      </c>
      <c r="D13" s="2">
        <v>1821.21</v>
      </c>
      <c r="E13" s="23">
        <f t="shared" si="0"/>
        <v>167.96000000000004</v>
      </c>
      <c r="F13" s="26">
        <v>16.475</v>
      </c>
      <c r="G13" s="10"/>
    </row>
    <row r="14" spans="1:7" ht="15" outlineLevel="3">
      <c r="A14" s="4">
        <v>8</v>
      </c>
      <c r="B14" s="2" t="s">
        <v>49</v>
      </c>
      <c r="C14" s="2">
        <v>776.7</v>
      </c>
      <c r="D14" s="2">
        <v>915.97</v>
      </c>
      <c r="E14" s="23">
        <f t="shared" si="0"/>
        <v>139.26999999999998</v>
      </c>
      <c r="F14" s="26">
        <v>12.193</v>
      </c>
      <c r="G14" s="10"/>
    </row>
    <row r="15" spans="1:7" ht="15" outlineLevel="3">
      <c r="A15" s="4">
        <v>9</v>
      </c>
      <c r="B15" s="2" t="s">
        <v>59</v>
      </c>
      <c r="C15" s="2">
        <v>614.28</v>
      </c>
      <c r="D15" s="2">
        <v>846.46</v>
      </c>
      <c r="E15" s="15">
        <f t="shared" si="0"/>
        <v>232.18000000000006</v>
      </c>
      <c r="F15" s="26">
        <v>20.014</v>
      </c>
      <c r="G15" s="10"/>
    </row>
    <row r="16" spans="1:7" ht="15" outlineLevel="1">
      <c r="A16" s="4">
        <v>10</v>
      </c>
      <c r="B16" s="2" t="s">
        <v>58</v>
      </c>
      <c r="C16" s="2">
        <v>276.71</v>
      </c>
      <c r="D16" s="2">
        <v>621.42</v>
      </c>
      <c r="E16" s="15">
        <f>D16-C16</f>
        <v>344.71</v>
      </c>
      <c r="F16" s="26">
        <v>21.809</v>
      </c>
      <c r="G16" s="10"/>
    </row>
    <row r="17" spans="1:7" ht="15">
      <c r="A17" s="2"/>
      <c r="B17" s="4" t="s">
        <v>22</v>
      </c>
      <c r="C17" s="4"/>
      <c r="D17" s="4"/>
      <c r="E17" s="15"/>
      <c r="F17" s="14"/>
      <c r="G17" s="10"/>
    </row>
    <row r="18" spans="1:7" ht="15">
      <c r="A18" s="7"/>
      <c r="B18" s="13"/>
      <c r="C18" s="13"/>
      <c r="D18" s="13"/>
      <c r="E18" s="8"/>
      <c r="F18" s="11"/>
      <c r="G18" s="12"/>
    </row>
    <row r="19" spans="1:7" ht="15">
      <c r="A19" s="7"/>
      <c r="B19" s="7"/>
      <c r="C19" s="7"/>
      <c r="D19" s="7"/>
      <c r="E19" s="8"/>
      <c r="F19" s="7"/>
      <c r="G19" s="7"/>
    </row>
    <row r="20" spans="1:7" ht="15">
      <c r="A20" s="7"/>
      <c r="B20" s="7" t="s">
        <v>23</v>
      </c>
      <c r="C20" s="7"/>
      <c r="D20" s="7"/>
      <c r="E20" s="8"/>
      <c r="F20" s="7"/>
      <c r="G20" s="7"/>
    </row>
    <row r="23" spans="1:7" ht="15">
      <c r="A23" s="7"/>
      <c r="B23" s="7" t="s">
        <v>24</v>
      </c>
      <c r="C23" s="7"/>
      <c r="D23" s="7"/>
      <c r="E23" s="8"/>
      <c r="F23" s="7"/>
      <c r="G23" s="7"/>
    </row>
    <row r="25" spans="1:7" ht="15">
      <c r="A25" s="7"/>
      <c r="B25" s="13"/>
      <c r="C25" s="13"/>
      <c r="D25" s="13"/>
      <c r="E25" s="16"/>
      <c r="F25" s="7"/>
      <c r="G25" s="7"/>
    </row>
    <row r="26" spans="1:7" ht="15">
      <c r="A26" s="7"/>
      <c r="B26" s="7"/>
      <c r="C26" s="7"/>
      <c r="D26" s="7"/>
      <c r="E26" s="7"/>
      <c r="F26" s="12"/>
      <c r="G26" s="12"/>
    </row>
    <row r="27" spans="1:7" ht="15">
      <c r="A27" s="7"/>
      <c r="B27" s="7"/>
      <c r="C27" s="7"/>
      <c r="D27" s="7"/>
      <c r="E27" s="8"/>
      <c r="F27" s="12"/>
      <c r="G27" s="12"/>
    </row>
    <row r="28" spans="1:7" ht="15">
      <c r="A28" s="7"/>
      <c r="B28" s="7"/>
      <c r="C28" s="7"/>
      <c r="D28" s="7"/>
      <c r="E28" s="8"/>
      <c r="F28" s="12"/>
      <c r="G28" s="12"/>
    </row>
    <row r="29" spans="1:7" ht="15">
      <c r="A29" s="7"/>
      <c r="B29" s="7"/>
      <c r="C29" s="7"/>
      <c r="D29" s="7"/>
      <c r="E29" s="8"/>
      <c r="F29" s="12"/>
      <c r="G29" s="12"/>
    </row>
    <row r="30" spans="1:7" ht="15">
      <c r="A30" s="7"/>
      <c r="B30" s="7"/>
      <c r="C30" s="7"/>
      <c r="D30" s="7"/>
      <c r="E30" s="8"/>
      <c r="F30" s="12"/>
      <c r="G30" s="12"/>
    </row>
    <row r="31" spans="1:7" ht="15">
      <c r="A31" s="7"/>
      <c r="B31" s="7"/>
      <c r="C31" s="7"/>
      <c r="D31" s="7"/>
      <c r="E31" s="8"/>
      <c r="F31" s="12"/>
      <c r="G31" s="12"/>
    </row>
    <row r="32" spans="1:7" ht="15">
      <c r="A32" s="7"/>
      <c r="B32" s="7"/>
      <c r="C32" s="7"/>
      <c r="D32" s="7"/>
      <c r="E32" s="8"/>
      <c r="F32" s="12"/>
      <c r="G32" s="12"/>
    </row>
    <row r="33" spans="1:7" ht="15">
      <c r="A33" s="7"/>
      <c r="B33" s="7"/>
      <c r="C33" s="7"/>
      <c r="D33" s="7"/>
      <c r="E33" s="8"/>
      <c r="F33" s="12"/>
      <c r="G33" s="12"/>
    </row>
    <row r="34" spans="1:7" ht="15">
      <c r="A34" s="7"/>
      <c r="B34" s="7"/>
      <c r="C34" s="7"/>
      <c r="D34" s="7"/>
      <c r="E34" s="8"/>
      <c r="F34" s="12"/>
      <c r="G34" s="12"/>
    </row>
    <row r="35" spans="1:7" ht="15">
      <c r="A35" s="7"/>
      <c r="B35" s="7"/>
      <c r="C35" s="7"/>
      <c r="D35" s="7"/>
      <c r="E35" s="8"/>
      <c r="F35" s="12"/>
      <c r="G35" s="12"/>
    </row>
    <row r="36" spans="1:7" ht="15">
      <c r="A36" s="7"/>
      <c r="B36" s="7"/>
      <c r="C36" s="7"/>
      <c r="D36" s="7"/>
      <c r="E36" s="8"/>
      <c r="F36" s="12"/>
      <c r="G36" s="12"/>
    </row>
    <row r="37" spans="1:7" ht="15">
      <c r="A37" s="7"/>
      <c r="B37" s="7"/>
      <c r="C37" s="7"/>
      <c r="D37" s="7"/>
      <c r="E37" s="8"/>
      <c r="F37" s="12"/>
      <c r="G37" s="12"/>
    </row>
    <row r="38" spans="1:6" ht="15">
      <c r="A38" s="7"/>
      <c r="B38" s="7"/>
      <c r="C38" s="7"/>
      <c r="D38" s="7"/>
      <c r="E38" s="8"/>
      <c r="F38" s="7"/>
    </row>
    <row r="39" spans="1:6" ht="15">
      <c r="A39" s="7"/>
      <c r="B39" s="7"/>
      <c r="C39" s="7"/>
      <c r="D39" s="7"/>
      <c r="E39" s="8"/>
      <c r="F39" s="7"/>
    </row>
    <row r="40" spans="1:6" ht="15">
      <c r="A40" s="7"/>
      <c r="B40" s="7"/>
      <c r="C40" s="7"/>
      <c r="D40" s="7"/>
      <c r="E40" s="8"/>
      <c r="F40" s="7"/>
    </row>
  </sheetData>
  <sheetProtection/>
  <mergeCells count="3">
    <mergeCell ref="A2:G2"/>
    <mergeCell ref="A3:G3"/>
    <mergeCell ref="A4:G4"/>
  </mergeCells>
  <printOptions/>
  <pageMargins left="0.75" right="0.75" top="1" bottom="1" header="0.5" footer="0.5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2014-07-24T07:29:27Z</cp:lastPrinted>
  <dcterms:created xsi:type="dcterms:W3CDTF">2013-03-06T06:32:31Z</dcterms:created>
  <dcterms:modified xsi:type="dcterms:W3CDTF">2014-08-01T10:22:55Z</dcterms:modified>
  <cp:category/>
  <cp:version/>
  <cp:contentType/>
  <cp:contentStatus/>
</cp:coreProperties>
</file>