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57" i="1"/>
  <c r="E57"/>
  <c r="H56"/>
  <c r="H55"/>
  <c r="E54"/>
  <c r="H53"/>
  <c r="E53"/>
  <c r="H45"/>
  <c r="G45"/>
  <c r="H44"/>
  <c r="G44"/>
  <c r="H41"/>
  <c r="G41"/>
  <c r="E40"/>
  <c r="H39"/>
  <c r="G39"/>
  <c r="H38"/>
  <c r="G38"/>
  <c r="H37"/>
  <c r="H36"/>
  <c r="G36"/>
  <c r="H35"/>
  <c r="G35"/>
  <c r="H34"/>
  <c r="G34"/>
  <c r="H33"/>
  <c r="G33"/>
  <c r="E31"/>
  <c r="H28"/>
  <c r="G28"/>
  <c r="H27"/>
  <c r="G27"/>
  <c r="H23"/>
  <c r="G23"/>
  <c r="H22"/>
  <c r="G22"/>
  <c r="H21"/>
  <c r="G21"/>
  <c r="E21"/>
  <c r="H20"/>
  <c r="G20"/>
  <c r="E20"/>
  <c r="F19"/>
  <c r="G19" s="1"/>
  <c r="H18"/>
  <c r="G18"/>
  <c r="H16"/>
  <c r="H15"/>
  <c r="H14"/>
  <c r="G14"/>
  <c r="H13"/>
  <c r="G13"/>
  <c r="H12"/>
  <c r="G12"/>
  <c r="H11"/>
  <c r="G11"/>
  <c r="H10"/>
  <c r="G10"/>
  <c r="E10"/>
  <c r="H9"/>
  <c r="G9"/>
  <c r="H19" l="1"/>
</calcChain>
</file>

<file path=xl/sharedStrings.xml><?xml version="1.0" encoding="utf-8"?>
<sst xmlns="http://schemas.openxmlformats.org/spreadsheetml/2006/main" count="205" uniqueCount="159">
  <si>
    <t xml:space="preserve">                   "Утверждено"</t>
  </si>
  <si>
    <t>Директор ООО"Наш Дом"</t>
  </si>
  <si>
    <t xml:space="preserve">         ____________ О.И.Пономарев</t>
  </si>
  <si>
    <t>Срочное донесение по приборам учета тепла  ООО "Наш Дом" за февраль 2015 г.</t>
  </si>
  <si>
    <t>Теплоснабжение</t>
  </si>
  <si>
    <t>№ п.п.</t>
  </si>
  <si>
    <t>адрес МКД</t>
  </si>
  <si>
    <t>итог Гкал</t>
  </si>
  <si>
    <t>жилое</t>
  </si>
  <si>
    <t>встроенные</t>
  </si>
  <si>
    <t>пр.Ленина                 66</t>
  </si>
  <si>
    <t>1508.916</t>
  </si>
  <si>
    <t>1616.968</t>
  </si>
  <si>
    <t>пр.Ленина                 72</t>
  </si>
  <si>
    <t>пр.Ленина                 74</t>
  </si>
  <si>
    <t>967.385</t>
  </si>
  <si>
    <t>1036.599</t>
  </si>
  <si>
    <t>пр.Ленина                 78</t>
  </si>
  <si>
    <t>1211.048</t>
  </si>
  <si>
    <t>1281.421</t>
  </si>
  <si>
    <t>пр.Ленина                 80</t>
  </si>
  <si>
    <t>960.501</t>
  </si>
  <si>
    <t>1067.611</t>
  </si>
  <si>
    <t>пр.Ленина                 82</t>
  </si>
  <si>
    <t>734.609</t>
  </si>
  <si>
    <t>800.332</t>
  </si>
  <si>
    <t>пр.Ленина                 88</t>
  </si>
  <si>
    <t>964.056</t>
  </si>
  <si>
    <t>1019.799</t>
  </si>
  <si>
    <t>пр.Ленина                 90</t>
  </si>
  <si>
    <t>496.108</t>
  </si>
  <si>
    <t>532.156</t>
  </si>
  <si>
    <t>пр.Ленина                 90а</t>
  </si>
  <si>
    <t>-</t>
  </si>
  <si>
    <t>пр.Ленина                 103</t>
  </si>
  <si>
    <t>1149.994</t>
  </si>
  <si>
    <t>1234.355</t>
  </si>
  <si>
    <t>пр.Ленина                 113</t>
  </si>
  <si>
    <t>пр.Ленина                 115</t>
  </si>
  <si>
    <t>пр.Ленина                 117</t>
  </si>
  <si>
    <t>пр.Ленина                 121</t>
  </si>
  <si>
    <t>837.144</t>
  </si>
  <si>
    <t>891.546</t>
  </si>
  <si>
    <t>пр.Ленина                 123</t>
  </si>
  <si>
    <t>754.874</t>
  </si>
  <si>
    <t>811.070</t>
  </si>
  <si>
    <t>пр.Ленина                 131</t>
  </si>
  <si>
    <t>пр.Ленина                 133</t>
  </si>
  <si>
    <t>304.982</t>
  </si>
  <si>
    <t>325.674</t>
  </si>
  <si>
    <t>20.692</t>
  </si>
  <si>
    <t>пр.Ленина                 135</t>
  </si>
  <si>
    <t>56.744</t>
  </si>
  <si>
    <t>70.975</t>
  </si>
  <si>
    <t>14.231</t>
  </si>
  <si>
    <t>ул.Гагарина               30</t>
  </si>
  <si>
    <t>1250.725</t>
  </si>
  <si>
    <t>1333.186</t>
  </si>
  <si>
    <t>ул.Гагарина               34</t>
  </si>
  <si>
    <t>863.259</t>
  </si>
  <si>
    <t>959.102</t>
  </si>
  <si>
    <t>ул.Гагарина               44</t>
  </si>
  <si>
    <t>294.141</t>
  </si>
  <si>
    <t>314.374</t>
  </si>
  <si>
    <t>20.233</t>
  </si>
  <si>
    <t>ул.Гагарина               46</t>
  </si>
  <si>
    <t>282.030</t>
  </si>
  <si>
    <t>301.335</t>
  </si>
  <si>
    <t>19.305</t>
  </si>
  <si>
    <t>ул.Гагарина               48</t>
  </si>
  <si>
    <t>пер.Коммунальный     2</t>
  </si>
  <si>
    <t>847.938</t>
  </si>
  <si>
    <t>910.424</t>
  </si>
  <si>
    <t>62.486</t>
  </si>
  <si>
    <t>ул.Доценко                 1</t>
  </si>
  <si>
    <t>1304.961</t>
  </si>
  <si>
    <t>1392.780</t>
  </si>
  <si>
    <t>ул.Доценко                 3</t>
  </si>
  <si>
    <t>1282.575</t>
  </si>
  <si>
    <t>1376.057</t>
  </si>
  <si>
    <t>ул.Доценко                 4</t>
  </si>
  <si>
    <t>1659.282</t>
  </si>
  <si>
    <t>1776.268</t>
  </si>
  <si>
    <t>ул.Советская               1</t>
  </si>
  <si>
    <t>средне месячное</t>
  </si>
  <si>
    <t>ул.Советская               2</t>
  </si>
  <si>
    <t>798.772</t>
  </si>
  <si>
    <t>852.285</t>
  </si>
  <si>
    <t>пер. Дзержинского       23</t>
  </si>
  <si>
    <t>1614.359</t>
  </si>
  <si>
    <t>1726.412</t>
  </si>
  <si>
    <t>ул. Л.Чайкиной            1а</t>
  </si>
  <si>
    <t>1020.194</t>
  </si>
  <si>
    <t>1086.625</t>
  </si>
  <si>
    <t>ул. 2-й МКР                  7</t>
  </si>
  <si>
    <t>ул.Ф.Мистек                 2а</t>
  </si>
  <si>
    <t>691.302</t>
  </si>
  <si>
    <t>746.036</t>
  </si>
  <si>
    <t>ул.М.Мушкетовская      6</t>
  </si>
  <si>
    <t>439.965</t>
  </si>
  <si>
    <t>490.862</t>
  </si>
  <si>
    <t>50.897</t>
  </si>
  <si>
    <t>ул.Карбышева              6</t>
  </si>
  <si>
    <t>1369.760</t>
  </si>
  <si>
    <t>1470.664</t>
  </si>
  <si>
    <t>100.904</t>
  </si>
  <si>
    <t>ул.Черняховского         3</t>
  </si>
  <si>
    <t>909.500</t>
  </si>
  <si>
    <t>974.335</t>
  </si>
  <si>
    <t>ул.Черняховского         5</t>
  </si>
  <si>
    <t>97.544</t>
  </si>
  <si>
    <t>156.076</t>
  </si>
  <si>
    <t>ул.Штеменко                16</t>
  </si>
  <si>
    <t>1331.569</t>
  </si>
  <si>
    <t>1420.610</t>
  </si>
  <si>
    <t>89.041</t>
  </si>
  <si>
    <t>ул.Красногвардейская  3</t>
  </si>
  <si>
    <t>619.325</t>
  </si>
  <si>
    <t>661.671</t>
  </si>
  <si>
    <t>42.346</t>
  </si>
  <si>
    <t>ул.Красногвардейская  7</t>
  </si>
  <si>
    <t>555.356</t>
  </si>
  <si>
    <t>594.038</t>
  </si>
  <si>
    <t>38.682</t>
  </si>
  <si>
    <t>ул.Красногвардейская  11</t>
  </si>
  <si>
    <t>758.007</t>
  </si>
  <si>
    <t>805.607</t>
  </si>
  <si>
    <t>47.600</t>
  </si>
  <si>
    <t>пер.Соболева               1</t>
  </si>
  <si>
    <t>1105.891</t>
  </si>
  <si>
    <t>1166.982</t>
  </si>
  <si>
    <t>61.091</t>
  </si>
  <si>
    <t>ул.Чапаева                   10</t>
  </si>
  <si>
    <t>1294.269</t>
  </si>
  <si>
    <t>1384.543</t>
  </si>
  <si>
    <t>90.274</t>
  </si>
  <si>
    <t>Ул.Штеменко                12а</t>
  </si>
  <si>
    <t>1491.654</t>
  </si>
  <si>
    <t>1595.276</t>
  </si>
  <si>
    <t>103.622</t>
  </si>
  <si>
    <t>Пер.Береговой              2а</t>
  </si>
  <si>
    <t>Кривошлыкова              3</t>
  </si>
  <si>
    <t>ул.Красноармейская     11</t>
  </si>
  <si>
    <t>712.495</t>
  </si>
  <si>
    <t>762.191</t>
  </si>
  <si>
    <t>пер.Ульяновский          30</t>
  </si>
  <si>
    <t>857.094</t>
  </si>
  <si>
    <t>917.663</t>
  </si>
  <si>
    <t>пер.Рабочий                 1</t>
  </si>
  <si>
    <t>Штеменко                     65</t>
  </si>
  <si>
    <t>Красногвардейская     1а</t>
  </si>
  <si>
    <t>1330.690</t>
  </si>
  <si>
    <t>1430.081</t>
  </si>
  <si>
    <t>99.391</t>
  </si>
  <si>
    <t>Буденного                      22</t>
  </si>
  <si>
    <t>ИТОГО</t>
  </si>
  <si>
    <t>Отвественный за тепловое хозяйство                                         ООО"Наш Дом"</t>
  </si>
  <si>
    <t xml:space="preserve">         Мешков А.М.</t>
  </si>
  <si>
    <t>м.п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</si>
</sst>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6">
    <font>
      <sz val="11"/>
      <color theme="1"/>
      <name val="Calibri"/>
      <family val="2"/>
      <charset val="204"/>
      <scheme val="minor"/>
    </font>
    <font>
      <sz val="13"/>
      <name val="Arial Cyr"/>
      <charset val="204"/>
    </font>
    <font>
      <b/>
      <sz val="14"/>
      <name val="Arial Cyr"/>
      <charset val="204"/>
    </font>
    <font>
      <b/>
      <sz val="13"/>
      <name val="Arial Cyr"/>
      <charset val="204"/>
    </font>
    <font>
      <sz val="12"/>
      <name val="Arial Cyr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/>
    <xf numFmtId="164" fontId="1" fillId="0" borderId="2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76200</xdr:rowOff>
    </xdr:to>
    <xdr:pic>
      <xdr:nvPicPr>
        <xdr:cNvPr id="2" name="Picture 1" descr="癧듨ᝅ쇆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02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>
      <selection activeCell="K14" sqref="K14"/>
    </sheetView>
  </sheetViews>
  <sheetFormatPr defaultRowHeight="15"/>
  <cols>
    <col min="3" max="3" width="48.140625" customWidth="1"/>
    <col min="4" max="4" width="19.28515625" customWidth="1"/>
    <col min="5" max="5" width="20" customWidth="1"/>
  </cols>
  <sheetData>
    <row r="1" spans="1:9" ht="18">
      <c r="A1" s="1"/>
      <c r="B1" s="1"/>
      <c r="C1" s="1"/>
      <c r="D1" s="1"/>
      <c r="E1" s="2"/>
      <c r="F1" s="1"/>
      <c r="G1" s="3" t="s">
        <v>0</v>
      </c>
      <c r="H1" s="3"/>
      <c r="I1" s="3"/>
    </row>
    <row r="2" spans="1:9" ht="18">
      <c r="A2" s="1"/>
      <c r="B2" s="1"/>
      <c r="C2" s="1"/>
      <c r="D2" s="1"/>
      <c r="E2" s="2"/>
      <c r="F2" s="4"/>
      <c r="G2" s="3" t="s">
        <v>1</v>
      </c>
      <c r="H2" s="3"/>
      <c r="I2" s="3"/>
    </row>
    <row r="3" spans="1:9" ht="18">
      <c r="A3" s="1"/>
      <c r="B3" s="1"/>
      <c r="C3" s="1"/>
      <c r="D3" s="1"/>
      <c r="E3" s="2"/>
      <c r="F3" s="3" t="s">
        <v>2</v>
      </c>
      <c r="G3" s="3"/>
      <c r="H3" s="3"/>
      <c r="I3" s="3"/>
    </row>
    <row r="4" spans="1:9" ht="18">
      <c r="A4" s="1"/>
      <c r="B4" s="1"/>
      <c r="C4" s="1"/>
      <c r="D4" s="1"/>
      <c r="E4" s="2"/>
      <c r="F4" s="1"/>
      <c r="G4" s="3"/>
      <c r="H4" s="3"/>
      <c r="I4" s="3"/>
    </row>
    <row r="5" spans="1:9" ht="16.5">
      <c r="A5" s="1"/>
      <c r="B5" s="5"/>
      <c r="C5" s="5"/>
      <c r="D5" s="5"/>
      <c r="E5" s="5" t="s">
        <v>3</v>
      </c>
      <c r="F5" s="5"/>
      <c r="G5" s="5"/>
      <c r="H5" s="5"/>
      <c r="I5" s="6"/>
    </row>
    <row r="6" spans="1:9" ht="16.5">
      <c r="A6" s="1"/>
      <c r="B6" s="5"/>
      <c r="C6" s="5"/>
      <c r="D6" s="5"/>
      <c r="E6" s="5" t="s">
        <v>4</v>
      </c>
      <c r="F6" s="5"/>
      <c r="G6" s="5"/>
      <c r="H6" s="5"/>
      <c r="I6" s="6"/>
    </row>
    <row r="7" spans="1:9" ht="16.5">
      <c r="A7" s="1"/>
      <c r="B7" s="5"/>
      <c r="C7" s="5"/>
      <c r="D7" s="5"/>
      <c r="E7" s="5"/>
      <c r="F7" s="5"/>
      <c r="G7" s="5"/>
      <c r="H7" s="5"/>
      <c r="I7" s="6"/>
    </row>
    <row r="8" spans="1:9" ht="16.5">
      <c r="A8" s="1"/>
      <c r="B8" s="7" t="s">
        <v>5</v>
      </c>
      <c r="C8" s="8" t="s">
        <v>6</v>
      </c>
      <c r="D8" s="9">
        <v>42036</v>
      </c>
      <c r="E8" s="9">
        <v>42063</v>
      </c>
      <c r="F8" s="10" t="s">
        <v>7</v>
      </c>
      <c r="G8" s="8" t="s">
        <v>8</v>
      </c>
      <c r="H8" s="8" t="s">
        <v>9</v>
      </c>
      <c r="I8" s="6"/>
    </row>
    <row r="9" spans="1:9" ht="16.5">
      <c r="A9" s="1"/>
      <c r="B9" s="7">
        <v>1</v>
      </c>
      <c r="C9" s="11" t="s">
        <v>10</v>
      </c>
      <c r="D9" s="12" t="s">
        <v>11</v>
      </c>
      <c r="E9" s="12" t="s">
        <v>12</v>
      </c>
      <c r="F9" s="12">
        <v>108.05200000000001</v>
      </c>
      <c r="G9" s="13">
        <f>67.7*F9/100</f>
        <v>73.151204000000007</v>
      </c>
      <c r="H9" s="13">
        <f>32.3*F9/100</f>
        <v>34.900796</v>
      </c>
      <c r="I9" s="6"/>
    </row>
    <row r="10" spans="1:9" ht="16.5">
      <c r="A10" s="1"/>
      <c r="B10" s="7">
        <v>2</v>
      </c>
      <c r="C10" s="11" t="s">
        <v>13</v>
      </c>
      <c r="D10" s="14">
        <v>1117.6099999999999</v>
      </c>
      <c r="E10" s="14">
        <f>F10+D10</f>
        <v>1232.5</v>
      </c>
      <c r="F10" s="15">
        <v>114.89</v>
      </c>
      <c r="G10" s="13">
        <f>67.67*F10/100</f>
        <v>77.746063000000007</v>
      </c>
      <c r="H10" s="13">
        <f>32.33*F10/100</f>
        <v>37.143936999999994</v>
      </c>
      <c r="I10" s="6"/>
    </row>
    <row r="11" spans="1:9" ht="16.5">
      <c r="A11" s="1"/>
      <c r="B11" s="7">
        <v>3</v>
      </c>
      <c r="C11" s="11" t="s">
        <v>14</v>
      </c>
      <c r="D11" s="12" t="s">
        <v>15</v>
      </c>
      <c r="E11" s="12" t="s">
        <v>16</v>
      </c>
      <c r="F11" s="12">
        <v>69.213999999999999</v>
      </c>
      <c r="G11" s="13">
        <f>73.62*F11/100</f>
        <v>50.955346800000008</v>
      </c>
      <c r="H11" s="13">
        <f>26.38*F11/100</f>
        <v>18.258653199999998</v>
      </c>
      <c r="I11" s="6"/>
    </row>
    <row r="12" spans="1:9" ht="16.5">
      <c r="A12" s="1"/>
      <c r="B12" s="7">
        <v>4</v>
      </c>
      <c r="C12" s="11" t="s">
        <v>17</v>
      </c>
      <c r="D12" s="12" t="s">
        <v>18</v>
      </c>
      <c r="E12" s="12" t="s">
        <v>19</v>
      </c>
      <c r="F12" s="12">
        <v>70.373000000000005</v>
      </c>
      <c r="G12" s="13">
        <f>73.11*F12/100</f>
        <v>51.449700300000003</v>
      </c>
      <c r="H12" s="13">
        <f>26.89*F12/100</f>
        <v>18.923299700000001</v>
      </c>
      <c r="I12" s="6"/>
    </row>
    <row r="13" spans="1:9" ht="16.5">
      <c r="A13" s="1"/>
      <c r="B13" s="7">
        <v>5</v>
      </c>
      <c r="C13" s="11" t="s">
        <v>20</v>
      </c>
      <c r="D13" s="12" t="s">
        <v>21</v>
      </c>
      <c r="E13" s="12" t="s">
        <v>22</v>
      </c>
      <c r="F13" s="12">
        <v>107.11</v>
      </c>
      <c r="G13" s="13">
        <f>81.72*F13/100</f>
        <v>87.530291999999989</v>
      </c>
      <c r="H13" s="13">
        <f>18.28*F13/100</f>
        <v>19.579708</v>
      </c>
      <c r="I13" s="6"/>
    </row>
    <row r="14" spans="1:9" ht="16.5">
      <c r="A14" s="1"/>
      <c r="B14" s="7">
        <v>6</v>
      </c>
      <c r="C14" s="11" t="s">
        <v>23</v>
      </c>
      <c r="D14" s="12" t="s">
        <v>24</v>
      </c>
      <c r="E14" s="12" t="s">
        <v>25</v>
      </c>
      <c r="F14" s="12">
        <v>65.722999999999999</v>
      </c>
      <c r="G14" s="13">
        <f>93.48*F14/100</f>
        <v>61.437860399999998</v>
      </c>
      <c r="H14" s="13">
        <f>6.52*F14/100</f>
        <v>4.285139599999999</v>
      </c>
      <c r="I14" s="6"/>
    </row>
    <row r="15" spans="1:9" ht="16.5">
      <c r="A15" s="1"/>
      <c r="B15" s="7">
        <v>7</v>
      </c>
      <c r="C15" s="11" t="s">
        <v>26</v>
      </c>
      <c r="D15" s="12" t="s">
        <v>27</v>
      </c>
      <c r="E15" s="12" t="s">
        <v>28</v>
      </c>
      <c r="F15" s="12">
        <v>55.743000000000002</v>
      </c>
      <c r="G15" s="16">
        <v>40.98</v>
      </c>
      <c r="H15" s="16">
        <f>F15-G15</f>
        <v>14.763000000000005</v>
      </c>
      <c r="I15" s="6"/>
    </row>
    <row r="16" spans="1:9" ht="16.5">
      <c r="A16" s="1"/>
      <c r="B16" s="7">
        <v>8</v>
      </c>
      <c r="C16" s="11" t="s">
        <v>29</v>
      </c>
      <c r="D16" s="12" t="s">
        <v>30</v>
      </c>
      <c r="E16" s="12" t="s">
        <v>31</v>
      </c>
      <c r="F16" s="12">
        <v>36.048000000000002</v>
      </c>
      <c r="G16" s="16">
        <v>34.006999999999998</v>
      </c>
      <c r="H16" s="16">
        <f>F16-G16</f>
        <v>2.0410000000000039</v>
      </c>
      <c r="I16" s="6"/>
    </row>
    <row r="17" spans="1:9" ht="16.5">
      <c r="A17" s="1"/>
      <c r="B17" s="7">
        <v>9</v>
      </c>
      <c r="C17" s="11" t="s">
        <v>32</v>
      </c>
      <c r="D17" s="14" t="s">
        <v>33</v>
      </c>
      <c r="E17" s="14" t="s">
        <v>33</v>
      </c>
      <c r="F17" s="14" t="s">
        <v>33</v>
      </c>
      <c r="G17" s="17" t="s">
        <v>33</v>
      </c>
      <c r="H17" s="17" t="s">
        <v>33</v>
      </c>
      <c r="I17" s="6"/>
    </row>
    <row r="18" spans="1:9" ht="16.5">
      <c r="A18" s="1"/>
      <c r="B18" s="7">
        <v>10</v>
      </c>
      <c r="C18" s="11" t="s">
        <v>34</v>
      </c>
      <c r="D18" s="12" t="s">
        <v>35</v>
      </c>
      <c r="E18" s="12" t="s">
        <v>36</v>
      </c>
      <c r="F18" s="12">
        <v>84.361000000000004</v>
      </c>
      <c r="G18" s="16">
        <f>65.71*F18/100</f>
        <v>55.433613099999995</v>
      </c>
      <c r="H18" s="16">
        <f>34.29*F18/100</f>
        <v>28.927386900000002</v>
      </c>
      <c r="I18" s="6"/>
    </row>
    <row r="19" spans="1:9" ht="16.5">
      <c r="A19" s="1"/>
      <c r="B19" s="7">
        <v>11</v>
      </c>
      <c r="C19" s="11" t="s">
        <v>37</v>
      </c>
      <c r="D19" s="12">
        <v>778.04700000000003</v>
      </c>
      <c r="E19" s="12">
        <v>834.43299999999999</v>
      </c>
      <c r="F19" s="12">
        <f>E19-D19</f>
        <v>56.385999999999967</v>
      </c>
      <c r="G19" s="16">
        <f>89.32*F19/100</f>
        <v>50.36397519999997</v>
      </c>
      <c r="H19" s="16">
        <f>10.68*F19/100</f>
        <v>6.0220247999999961</v>
      </c>
      <c r="I19" s="6"/>
    </row>
    <row r="20" spans="1:9" ht="16.5">
      <c r="A20" s="1"/>
      <c r="B20" s="7">
        <v>12</v>
      </c>
      <c r="C20" s="11" t="s">
        <v>38</v>
      </c>
      <c r="D20" s="15">
        <v>687.35</v>
      </c>
      <c r="E20" s="15">
        <f>F20+D20</f>
        <v>733.45</v>
      </c>
      <c r="F20" s="15">
        <v>46.1</v>
      </c>
      <c r="G20" s="16">
        <f>88.46*F20/100</f>
        <v>40.780059999999999</v>
      </c>
      <c r="H20" s="16">
        <f>11.54*F20/100</f>
        <v>5.3199399999999999</v>
      </c>
      <c r="I20" s="6"/>
    </row>
    <row r="21" spans="1:9" ht="16.5">
      <c r="A21" s="1"/>
      <c r="B21" s="7">
        <v>13</v>
      </c>
      <c r="C21" s="11" t="s">
        <v>39</v>
      </c>
      <c r="D21" s="15">
        <v>615.71</v>
      </c>
      <c r="E21" s="15">
        <f>F21+D21</f>
        <v>667.30000000000007</v>
      </c>
      <c r="F21" s="15">
        <v>51.59</v>
      </c>
      <c r="G21" s="16">
        <f>62.32*F21/100</f>
        <v>32.150888000000002</v>
      </c>
      <c r="H21" s="16">
        <f>37.68*F21/100</f>
        <v>19.439112000000002</v>
      </c>
      <c r="I21" s="6"/>
    </row>
    <row r="22" spans="1:9" ht="16.5">
      <c r="A22" s="1"/>
      <c r="B22" s="7">
        <v>14</v>
      </c>
      <c r="C22" s="11" t="s">
        <v>40</v>
      </c>
      <c r="D22" s="12" t="s">
        <v>41</v>
      </c>
      <c r="E22" s="12" t="s">
        <v>42</v>
      </c>
      <c r="F22" s="12">
        <v>54.402000000000001</v>
      </c>
      <c r="G22" s="16">
        <f>64.5*F22/100</f>
        <v>35.089289999999998</v>
      </c>
      <c r="H22" s="16">
        <f>35.5*F22/100</f>
        <v>19.312709999999999</v>
      </c>
      <c r="I22" s="6"/>
    </row>
    <row r="23" spans="1:9" ht="16.5">
      <c r="A23" s="1"/>
      <c r="B23" s="7">
        <v>15</v>
      </c>
      <c r="C23" s="11" t="s">
        <v>43</v>
      </c>
      <c r="D23" s="12" t="s">
        <v>44</v>
      </c>
      <c r="E23" s="12" t="s">
        <v>45</v>
      </c>
      <c r="F23" s="12">
        <v>56.195999999999998</v>
      </c>
      <c r="G23" s="16">
        <f>64.44*F23/100</f>
        <v>36.212702399999998</v>
      </c>
      <c r="H23" s="16">
        <f>35.56*F23/100</f>
        <v>19.9832976</v>
      </c>
      <c r="I23" s="6"/>
    </row>
    <row r="24" spans="1:9" ht="16.5">
      <c r="A24" s="1"/>
      <c r="B24" s="7">
        <v>16</v>
      </c>
      <c r="C24" s="11" t="s">
        <v>46</v>
      </c>
      <c r="D24" s="14">
        <v>1068.9100000000001</v>
      </c>
      <c r="E24" s="14">
        <v>1081.04</v>
      </c>
      <c r="F24" s="15">
        <v>15.38</v>
      </c>
      <c r="G24" s="15">
        <v>15.38</v>
      </c>
      <c r="H24" s="17" t="s">
        <v>33</v>
      </c>
      <c r="I24" s="6"/>
    </row>
    <row r="25" spans="1:9" ht="16.5">
      <c r="A25" s="1"/>
      <c r="B25" s="7">
        <v>17</v>
      </c>
      <c r="C25" s="11" t="s">
        <v>47</v>
      </c>
      <c r="D25" s="12" t="s">
        <v>48</v>
      </c>
      <c r="E25" s="12" t="s">
        <v>49</v>
      </c>
      <c r="F25" s="12" t="s">
        <v>50</v>
      </c>
      <c r="G25" s="12" t="s">
        <v>50</v>
      </c>
      <c r="H25" s="17" t="s">
        <v>33</v>
      </c>
      <c r="I25" s="6"/>
    </row>
    <row r="26" spans="1:9" ht="16.5">
      <c r="A26" s="1"/>
      <c r="B26" s="7">
        <v>18</v>
      </c>
      <c r="C26" s="11" t="s">
        <v>51</v>
      </c>
      <c r="D26" s="12" t="s">
        <v>52</v>
      </c>
      <c r="E26" s="12" t="s">
        <v>53</v>
      </c>
      <c r="F26" s="12" t="s">
        <v>54</v>
      </c>
      <c r="G26" s="12" t="s">
        <v>54</v>
      </c>
      <c r="H26" s="17" t="s">
        <v>33</v>
      </c>
      <c r="I26" s="6"/>
    </row>
    <row r="27" spans="1:9" ht="16.5">
      <c r="A27" s="1"/>
      <c r="B27" s="7">
        <v>19</v>
      </c>
      <c r="C27" s="11" t="s">
        <v>55</v>
      </c>
      <c r="D27" s="12" t="s">
        <v>56</v>
      </c>
      <c r="E27" s="12" t="s">
        <v>57</v>
      </c>
      <c r="F27" s="12">
        <v>82.460999999999999</v>
      </c>
      <c r="G27" s="16">
        <f>71.83*F27/100</f>
        <v>59.231736299999994</v>
      </c>
      <c r="H27" s="16">
        <f>28.17*F27/100</f>
        <v>23.229263700000001</v>
      </c>
      <c r="I27" s="6"/>
    </row>
    <row r="28" spans="1:9" ht="16.5">
      <c r="A28" s="1"/>
      <c r="B28" s="7">
        <v>20</v>
      </c>
      <c r="C28" s="11" t="s">
        <v>58</v>
      </c>
      <c r="D28" s="12" t="s">
        <v>59</v>
      </c>
      <c r="E28" s="12" t="s">
        <v>60</v>
      </c>
      <c r="F28" s="12">
        <v>95.843000000000004</v>
      </c>
      <c r="G28" s="16">
        <f>91.9*F28/100</f>
        <v>88.079717000000002</v>
      </c>
      <c r="H28" s="16">
        <f>8.1*F28/100</f>
        <v>7.7632830000000004</v>
      </c>
      <c r="I28" s="6"/>
    </row>
    <row r="29" spans="1:9" ht="16.5">
      <c r="A29" s="1"/>
      <c r="B29" s="7">
        <v>21</v>
      </c>
      <c r="C29" s="11" t="s">
        <v>61</v>
      </c>
      <c r="D29" s="12" t="s">
        <v>62</v>
      </c>
      <c r="E29" s="12" t="s">
        <v>63</v>
      </c>
      <c r="F29" s="12">
        <v>20.233000000000001</v>
      </c>
      <c r="G29" s="12" t="s">
        <v>64</v>
      </c>
      <c r="H29" s="17" t="s">
        <v>33</v>
      </c>
      <c r="I29" s="6"/>
    </row>
    <row r="30" spans="1:9" ht="16.5">
      <c r="A30" s="1"/>
      <c r="B30" s="7">
        <v>22</v>
      </c>
      <c r="C30" s="11" t="s">
        <v>65</v>
      </c>
      <c r="D30" s="12" t="s">
        <v>66</v>
      </c>
      <c r="E30" s="12" t="s">
        <v>67</v>
      </c>
      <c r="F30" s="12" t="s">
        <v>68</v>
      </c>
      <c r="G30" s="12" t="s">
        <v>68</v>
      </c>
      <c r="H30" s="17" t="s">
        <v>33</v>
      </c>
      <c r="I30" s="6"/>
    </row>
    <row r="31" spans="1:9" ht="16.5">
      <c r="A31" s="1"/>
      <c r="B31" s="7">
        <v>23</v>
      </c>
      <c r="C31" s="11" t="s">
        <v>69</v>
      </c>
      <c r="D31" s="14">
        <v>536.97900000000004</v>
      </c>
      <c r="E31" s="14">
        <f>F31+D31</f>
        <v>549.20900000000006</v>
      </c>
      <c r="F31" s="15">
        <v>12.23</v>
      </c>
      <c r="G31" s="15">
        <v>12.23</v>
      </c>
      <c r="H31" s="17" t="s">
        <v>33</v>
      </c>
      <c r="I31" s="6"/>
    </row>
    <row r="32" spans="1:9" ht="16.5">
      <c r="A32" s="1"/>
      <c r="B32" s="7">
        <v>24</v>
      </c>
      <c r="C32" s="11" t="s">
        <v>70</v>
      </c>
      <c r="D32" s="12" t="s">
        <v>71</v>
      </c>
      <c r="E32" s="12" t="s">
        <v>72</v>
      </c>
      <c r="F32" s="12" t="s">
        <v>73</v>
      </c>
      <c r="G32" s="12" t="s">
        <v>73</v>
      </c>
      <c r="H32" s="17" t="s">
        <v>33</v>
      </c>
      <c r="I32" s="6"/>
    </row>
    <row r="33" spans="1:9" ht="16.5">
      <c r="A33" s="1"/>
      <c r="B33" s="7">
        <v>25</v>
      </c>
      <c r="C33" s="11" t="s">
        <v>74</v>
      </c>
      <c r="D33" s="12" t="s">
        <v>75</v>
      </c>
      <c r="E33" s="12" t="s">
        <v>76</v>
      </c>
      <c r="F33" s="12">
        <v>87.819000000000003</v>
      </c>
      <c r="G33" s="16">
        <f>74*F33/100</f>
        <v>64.986059999999995</v>
      </c>
      <c r="H33" s="16">
        <f>26*F33/100</f>
        <v>22.832939999999997</v>
      </c>
      <c r="I33" s="6"/>
    </row>
    <row r="34" spans="1:9" ht="16.5">
      <c r="A34" s="1"/>
      <c r="B34" s="7">
        <v>26</v>
      </c>
      <c r="C34" s="11" t="s">
        <v>77</v>
      </c>
      <c r="D34" s="12" t="s">
        <v>78</v>
      </c>
      <c r="E34" s="12" t="s">
        <v>79</v>
      </c>
      <c r="F34" s="12">
        <v>93.481999999999999</v>
      </c>
      <c r="G34" s="16">
        <f>96.14*F34/100</f>
        <v>89.873594799999992</v>
      </c>
      <c r="H34" s="16">
        <f>3.86*F34/100</f>
        <v>3.6084051999999995</v>
      </c>
      <c r="I34" s="6"/>
    </row>
    <row r="35" spans="1:9" ht="16.5">
      <c r="A35" s="1"/>
      <c r="B35" s="7">
        <v>27</v>
      </c>
      <c r="C35" s="11" t="s">
        <v>80</v>
      </c>
      <c r="D35" s="12" t="s">
        <v>81</v>
      </c>
      <c r="E35" s="12" t="s">
        <v>82</v>
      </c>
      <c r="F35" s="12">
        <v>116.986</v>
      </c>
      <c r="G35" s="16">
        <f>75.83*F35/100</f>
        <v>88.710483800000006</v>
      </c>
      <c r="H35" s="16">
        <f>24.17*F35/100</f>
        <v>28.275516200000002</v>
      </c>
      <c r="I35" s="6"/>
    </row>
    <row r="36" spans="1:9" ht="16.5">
      <c r="A36" s="1"/>
      <c r="B36" s="7">
        <v>28</v>
      </c>
      <c r="C36" s="11" t="s">
        <v>83</v>
      </c>
      <c r="D36" s="18" t="s">
        <v>84</v>
      </c>
      <c r="E36" s="18"/>
      <c r="F36" s="15">
        <v>42.901000000000003</v>
      </c>
      <c r="G36" s="16">
        <f>95.92*F36/100</f>
        <v>41.150639200000008</v>
      </c>
      <c r="H36" s="16">
        <f>4.08*F36/100</f>
        <v>1.7503608000000002</v>
      </c>
      <c r="I36" s="6"/>
    </row>
    <row r="37" spans="1:9" ht="16.5">
      <c r="A37" s="1"/>
      <c r="B37" s="7">
        <v>29</v>
      </c>
      <c r="C37" s="11" t="s">
        <v>85</v>
      </c>
      <c r="D37" s="12" t="s">
        <v>86</v>
      </c>
      <c r="E37" s="12" t="s">
        <v>87</v>
      </c>
      <c r="F37" s="12">
        <v>53.512999999999998</v>
      </c>
      <c r="G37" s="16">
        <v>50.01</v>
      </c>
      <c r="H37" s="16">
        <f>F37-G37</f>
        <v>3.5030000000000001</v>
      </c>
      <c r="I37" s="6"/>
    </row>
    <row r="38" spans="1:9" ht="16.5">
      <c r="A38" s="1"/>
      <c r="B38" s="7">
        <v>30</v>
      </c>
      <c r="C38" s="11" t="s">
        <v>88</v>
      </c>
      <c r="D38" s="12" t="s">
        <v>89</v>
      </c>
      <c r="E38" s="12" t="s">
        <v>90</v>
      </c>
      <c r="F38" s="12">
        <v>112.053</v>
      </c>
      <c r="G38" s="16">
        <f>67.67*F38/100</f>
        <v>75.826265100000001</v>
      </c>
      <c r="H38" s="16">
        <f>32.33*F38/100</f>
        <v>36.226734899999997</v>
      </c>
      <c r="I38" s="6"/>
    </row>
    <row r="39" spans="1:9" ht="16.5">
      <c r="A39" s="1"/>
      <c r="B39" s="7">
        <v>31</v>
      </c>
      <c r="C39" s="11" t="s">
        <v>91</v>
      </c>
      <c r="D39" s="12" t="s">
        <v>92</v>
      </c>
      <c r="E39" s="12" t="s">
        <v>93</v>
      </c>
      <c r="F39" s="12">
        <v>66.430999999999997</v>
      </c>
      <c r="G39" s="16">
        <f>77.83*F39/100</f>
        <v>51.703247299999994</v>
      </c>
      <c r="H39" s="16">
        <f>22.17*F39/100</f>
        <v>14.727752700000002</v>
      </c>
      <c r="I39" s="6"/>
    </row>
    <row r="40" spans="1:9" ht="16.5">
      <c r="A40" s="1"/>
      <c r="B40" s="7">
        <v>32</v>
      </c>
      <c r="C40" s="11" t="s">
        <v>94</v>
      </c>
      <c r="D40" s="14">
        <v>1110.5</v>
      </c>
      <c r="E40" s="14">
        <f>F40+D40</f>
        <v>1192.76</v>
      </c>
      <c r="F40" s="15">
        <v>82.26</v>
      </c>
      <c r="G40" s="15">
        <v>82.26</v>
      </c>
      <c r="H40" s="17" t="s">
        <v>33</v>
      </c>
      <c r="I40" s="6"/>
    </row>
    <row r="41" spans="1:9" ht="16.5">
      <c r="A41" s="1"/>
      <c r="B41" s="7">
        <v>33</v>
      </c>
      <c r="C41" s="11" t="s">
        <v>95</v>
      </c>
      <c r="D41" s="12" t="s">
        <v>96</v>
      </c>
      <c r="E41" s="12" t="s">
        <v>97</v>
      </c>
      <c r="F41" s="12">
        <v>54.734000000000002</v>
      </c>
      <c r="G41" s="16">
        <f>97.26*F41/100</f>
        <v>53.234288400000004</v>
      </c>
      <c r="H41" s="16">
        <f>2.74*F41/100</f>
        <v>1.4997116000000004</v>
      </c>
      <c r="I41" s="6"/>
    </row>
    <row r="42" spans="1:9" ht="16.5">
      <c r="A42" s="1"/>
      <c r="B42" s="7">
        <v>34</v>
      </c>
      <c r="C42" s="11" t="s">
        <v>98</v>
      </c>
      <c r="D42" s="12" t="s">
        <v>99</v>
      </c>
      <c r="E42" s="12" t="s">
        <v>100</v>
      </c>
      <c r="F42" s="12" t="s">
        <v>101</v>
      </c>
      <c r="G42" s="12" t="s">
        <v>101</v>
      </c>
      <c r="H42" s="17" t="s">
        <v>33</v>
      </c>
      <c r="I42" s="6"/>
    </row>
    <row r="43" spans="1:9" ht="16.5">
      <c r="A43" s="1"/>
      <c r="B43" s="7">
        <v>35</v>
      </c>
      <c r="C43" s="11" t="s">
        <v>102</v>
      </c>
      <c r="D43" s="12" t="s">
        <v>103</v>
      </c>
      <c r="E43" s="12" t="s">
        <v>104</v>
      </c>
      <c r="F43" s="12" t="s">
        <v>105</v>
      </c>
      <c r="G43" s="12" t="s">
        <v>105</v>
      </c>
      <c r="H43" s="17" t="s">
        <v>33</v>
      </c>
      <c r="I43" s="6"/>
    </row>
    <row r="44" spans="1:9" ht="16.5">
      <c r="A44" s="1"/>
      <c r="B44" s="7">
        <v>36</v>
      </c>
      <c r="C44" s="11" t="s">
        <v>106</v>
      </c>
      <c r="D44" s="12" t="s">
        <v>107</v>
      </c>
      <c r="E44" s="12" t="s">
        <v>108</v>
      </c>
      <c r="F44" s="12">
        <v>64.834999999999994</v>
      </c>
      <c r="G44" s="16">
        <f>78.06*F44/100</f>
        <v>50.610200999999996</v>
      </c>
      <c r="H44" s="16">
        <f>21.94*F44/100</f>
        <v>14.224799000000001</v>
      </c>
      <c r="I44" s="6"/>
    </row>
    <row r="45" spans="1:9" ht="16.5">
      <c r="A45" s="1"/>
      <c r="B45" s="7">
        <v>37</v>
      </c>
      <c r="C45" s="11" t="s">
        <v>109</v>
      </c>
      <c r="D45" s="12" t="s">
        <v>110</v>
      </c>
      <c r="E45" s="12" t="s">
        <v>111</v>
      </c>
      <c r="F45" s="12">
        <v>58.531999999999996</v>
      </c>
      <c r="G45" s="16">
        <f>92.56*F45/100</f>
        <v>54.177219199999996</v>
      </c>
      <c r="H45" s="16">
        <f>7.44*F45/100</f>
        <v>4.3547807999999995</v>
      </c>
      <c r="I45" s="6"/>
    </row>
    <row r="46" spans="1:9" ht="16.5">
      <c r="A46" s="1"/>
      <c r="B46" s="7">
        <v>38</v>
      </c>
      <c r="C46" s="11" t="s">
        <v>112</v>
      </c>
      <c r="D46" s="12" t="s">
        <v>113</v>
      </c>
      <c r="E46" s="12" t="s">
        <v>114</v>
      </c>
      <c r="F46" s="12" t="s">
        <v>115</v>
      </c>
      <c r="G46" s="12" t="s">
        <v>115</v>
      </c>
      <c r="H46" s="17" t="s">
        <v>33</v>
      </c>
      <c r="I46" s="6"/>
    </row>
    <row r="47" spans="1:9" ht="16.5">
      <c r="A47" s="1"/>
      <c r="B47" s="7">
        <v>39</v>
      </c>
      <c r="C47" s="11" t="s">
        <v>116</v>
      </c>
      <c r="D47" s="12" t="s">
        <v>117</v>
      </c>
      <c r="E47" s="12" t="s">
        <v>118</v>
      </c>
      <c r="F47" s="12" t="s">
        <v>119</v>
      </c>
      <c r="G47" s="12" t="s">
        <v>119</v>
      </c>
      <c r="H47" s="17" t="s">
        <v>33</v>
      </c>
      <c r="I47" s="6"/>
    </row>
    <row r="48" spans="1:9" ht="16.5">
      <c r="A48" s="1"/>
      <c r="B48" s="7">
        <v>40</v>
      </c>
      <c r="C48" s="11" t="s">
        <v>120</v>
      </c>
      <c r="D48" s="12" t="s">
        <v>121</v>
      </c>
      <c r="E48" s="12" t="s">
        <v>122</v>
      </c>
      <c r="F48" s="12" t="s">
        <v>123</v>
      </c>
      <c r="G48" s="12" t="s">
        <v>123</v>
      </c>
      <c r="H48" s="17" t="s">
        <v>33</v>
      </c>
      <c r="I48" s="6"/>
    </row>
    <row r="49" spans="1:9" ht="16.5">
      <c r="A49" s="1"/>
      <c r="B49" s="7">
        <v>41</v>
      </c>
      <c r="C49" s="11" t="s">
        <v>124</v>
      </c>
      <c r="D49" s="12" t="s">
        <v>125</v>
      </c>
      <c r="E49" s="12" t="s">
        <v>126</v>
      </c>
      <c r="F49" s="12" t="s">
        <v>127</v>
      </c>
      <c r="G49" s="12" t="s">
        <v>127</v>
      </c>
      <c r="H49" s="17" t="s">
        <v>33</v>
      </c>
      <c r="I49" s="6"/>
    </row>
    <row r="50" spans="1:9" ht="16.5">
      <c r="A50" s="1"/>
      <c r="B50" s="7">
        <v>42</v>
      </c>
      <c r="C50" s="11" t="s">
        <v>128</v>
      </c>
      <c r="D50" s="12" t="s">
        <v>129</v>
      </c>
      <c r="E50" s="12" t="s">
        <v>130</v>
      </c>
      <c r="F50" s="12" t="s">
        <v>131</v>
      </c>
      <c r="G50" s="12" t="s">
        <v>131</v>
      </c>
      <c r="H50" s="17" t="s">
        <v>33</v>
      </c>
      <c r="I50" s="6"/>
    </row>
    <row r="51" spans="1:9" ht="16.5">
      <c r="A51" s="1"/>
      <c r="B51" s="7">
        <v>43</v>
      </c>
      <c r="C51" s="11" t="s">
        <v>132</v>
      </c>
      <c r="D51" s="12" t="s">
        <v>133</v>
      </c>
      <c r="E51" s="12" t="s">
        <v>134</v>
      </c>
      <c r="F51" s="12" t="s">
        <v>135</v>
      </c>
      <c r="G51" s="12" t="s">
        <v>135</v>
      </c>
      <c r="H51" s="16"/>
      <c r="I51" s="6"/>
    </row>
    <row r="52" spans="1:9" ht="16.5">
      <c r="A52" s="1"/>
      <c r="B52" s="7">
        <v>44</v>
      </c>
      <c r="C52" s="11" t="s">
        <v>136</v>
      </c>
      <c r="D52" s="12" t="s">
        <v>137</v>
      </c>
      <c r="E52" s="12" t="s">
        <v>138</v>
      </c>
      <c r="F52" s="12" t="s">
        <v>139</v>
      </c>
      <c r="G52" s="12" t="s">
        <v>139</v>
      </c>
      <c r="H52" s="17" t="s">
        <v>33</v>
      </c>
      <c r="I52" s="6"/>
    </row>
    <row r="53" spans="1:9" ht="16.5">
      <c r="A53" s="1"/>
      <c r="B53" s="7">
        <v>45</v>
      </c>
      <c r="C53" s="11" t="s">
        <v>140</v>
      </c>
      <c r="D53" s="15">
        <v>24.75</v>
      </c>
      <c r="E53" s="15">
        <f>F53+D53</f>
        <v>61.99</v>
      </c>
      <c r="F53" s="15">
        <v>37.24</v>
      </c>
      <c r="G53" s="17">
        <v>29.792000000000002</v>
      </c>
      <c r="H53" s="19">
        <f>F53-G53</f>
        <v>7.4480000000000004</v>
      </c>
      <c r="I53" s="6"/>
    </row>
    <row r="54" spans="1:9" ht="16.5">
      <c r="A54" s="1"/>
      <c r="B54" s="7">
        <v>46</v>
      </c>
      <c r="C54" s="11" t="s">
        <v>141</v>
      </c>
      <c r="D54" s="14">
        <v>54.99</v>
      </c>
      <c r="E54" s="14">
        <f>F54+D54</f>
        <v>69.400000000000006</v>
      </c>
      <c r="F54" s="15">
        <v>14.41</v>
      </c>
      <c r="G54" s="15">
        <v>14.41</v>
      </c>
      <c r="H54" s="17" t="s">
        <v>33</v>
      </c>
      <c r="I54" s="6"/>
    </row>
    <row r="55" spans="1:9" ht="16.5">
      <c r="A55" s="1"/>
      <c r="B55" s="7">
        <v>47</v>
      </c>
      <c r="C55" s="11" t="s">
        <v>142</v>
      </c>
      <c r="D55" s="12" t="s">
        <v>143</v>
      </c>
      <c r="E55" s="12" t="s">
        <v>144</v>
      </c>
      <c r="F55" s="12">
        <v>49.695999999999998</v>
      </c>
      <c r="G55" s="17">
        <v>38.520000000000003</v>
      </c>
      <c r="H55" s="19">
        <f>F55-G55</f>
        <v>11.175999999999995</v>
      </c>
      <c r="I55" s="6"/>
    </row>
    <row r="56" spans="1:9" ht="16.5">
      <c r="A56" s="1"/>
      <c r="B56" s="7">
        <v>48</v>
      </c>
      <c r="C56" s="11" t="s">
        <v>145</v>
      </c>
      <c r="D56" s="12" t="s">
        <v>146</v>
      </c>
      <c r="E56" s="12" t="s">
        <v>147</v>
      </c>
      <c r="F56" s="12">
        <v>60.569000000000003</v>
      </c>
      <c r="G56" s="17">
        <v>49.24</v>
      </c>
      <c r="H56" s="19">
        <f>F56-G56</f>
        <v>11.329000000000001</v>
      </c>
      <c r="I56" s="6"/>
    </row>
    <row r="57" spans="1:9" ht="16.5">
      <c r="A57" s="1"/>
      <c r="B57" s="7">
        <v>49</v>
      </c>
      <c r="C57" s="11" t="s">
        <v>148</v>
      </c>
      <c r="D57" s="15">
        <v>394.5</v>
      </c>
      <c r="E57" s="15">
        <f>F57+D57</f>
        <v>424.35500000000002</v>
      </c>
      <c r="F57" s="15">
        <v>29.855</v>
      </c>
      <c r="G57" s="17">
        <v>25.363</v>
      </c>
      <c r="H57" s="19">
        <f>F57-G57</f>
        <v>4.4920000000000009</v>
      </c>
      <c r="I57" s="6"/>
    </row>
    <row r="58" spans="1:9" ht="16.5">
      <c r="A58" s="1"/>
      <c r="B58" s="7">
        <v>50</v>
      </c>
      <c r="C58" s="11" t="s">
        <v>149</v>
      </c>
      <c r="D58" s="14" t="s">
        <v>33</v>
      </c>
      <c r="E58" s="14" t="s">
        <v>33</v>
      </c>
      <c r="F58" s="14" t="s">
        <v>33</v>
      </c>
      <c r="G58" s="17" t="s">
        <v>33</v>
      </c>
      <c r="H58" s="19" t="s">
        <v>33</v>
      </c>
      <c r="I58" s="6"/>
    </row>
    <row r="59" spans="1:9" ht="16.5">
      <c r="A59" s="1"/>
      <c r="B59" s="7">
        <v>51</v>
      </c>
      <c r="C59" s="11" t="s">
        <v>150</v>
      </c>
      <c r="D59" s="12" t="s">
        <v>151</v>
      </c>
      <c r="E59" s="12" t="s">
        <v>152</v>
      </c>
      <c r="F59" s="12" t="s">
        <v>153</v>
      </c>
      <c r="G59" s="12" t="s">
        <v>153</v>
      </c>
      <c r="H59" s="19" t="s">
        <v>33</v>
      </c>
      <c r="I59" s="6"/>
    </row>
    <row r="60" spans="1:9" ht="16.5">
      <c r="A60" s="1"/>
      <c r="B60" s="7">
        <v>52</v>
      </c>
      <c r="C60" s="11" t="s">
        <v>154</v>
      </c>
      <c r="D60" s="14" t="s">
        <v>33</v>
      </c>
      <c r="E60" s="14" t="s">
        <v>33</v>
      </c>
      <c r="F60" s="14" t="s">
        <v>33</v>
      </c>
      <c r="G60" s="17" t="s">
        <v>33</v>
      </c>
      <c r="H60" s="17" t="s">
        <v>33</v>
      </c>
      <c r="I60" s="6"/>
    </row>
    <row r="61" spans="1:9" ht="16.5">
      <c r="A61" s="1"/>
      <c r="B61" s="7"/>
      <c r="C61" s="8" t="s">
        <v>155</v>
      </c>
      <c r="D61" s="14"/>
      <c r="E61" s="14"/>
      <c r="F61" s="17"/>
      <c r="G61" s="20"/>
      <c r="H61" s="17"/>
      <c r="I61" s="6"/>
    </row>
    <row r="62" spans="1:9" ht="16.5">
      <c r="A62" s="1"/>
      <c r="B62" s="21"/>
      <c r="C62" s="22"/>
      <c r="D62" s="22"/>
      <c r="E62" s="22"/>
      <c r="F62" s="23"/>
      <c r="G62" s="24"/>
      <c r="H62" s="25"/>
      <c r="I62" s="6"/>
    </row>
    <row r="63" spans="1:9" ht="16.5">
      <c r="A63" s="1"/>
      <c r="B63" s="26"/>
      <c r="C63" s="26" t="s">
        <v>156</v>
      </c>
      <c r="D63" s="26"/>
      <c r="E63" s="26"/>
      <c r="F63" s="27"/>
      <c r="G63" s="27"/>
      <c r="H63" s="26"/>
      <c r="I63" s="6"/>
    </row>
    <row r="64" spans="1:9" ht="16.5">
      <c r="A64" s="1"/>
      <c r="B64" s="1"/>
      <c r="C64" s="1"/>
      <c r="D64" s="1"/>
      <c r="E64" s="1"/>
      <c r="F64" s="2"/>
      <c r="G64" s="1"/>
      <c r="H64" s="1"/>
      <c r="I64" s="6"/>
    </row>
    <row r="65" spans="1:9" ht="16.5">
      <c r="A65" s="1"/>
      <c r="B65" s="1"/>
      <c r="C65" s="1"/>
      <c r="D65" s="1"/>
      <c r="E65" s="1"/>
      <c r="F65" s="2"/>
      <c r="G65" s="2" t="s">
        <v>157</v>
      </c>
      <c r="H65" s="1"/>
      <c r="I65" s="6"/>
    </row>
    <row r="66" spans="1:9" ht="16.5">
      <c r="A66" s="1"/>
      <c r="B66" s="26"/>
      <c r="C66" s="26"/>
      <c r="D66" s="26"/>
      <c r="E66" s="26"/>
      <c r="F66" s="27"/>
      <c r="G66" s="26"/>
      <c r="H66" s="26"/>
      <c r="I66" s="6"/>
    </row>
    <row r="67" spans="1:9" ht="16.5">
      <c r="A67" s="1"/>
      <c r="B67" s="1"/>
      <c r="C67" s="1"/>
      <c r="D67" s="1"/>
      <c r="E67" s="1"/>
      <c r="F67" s="2"/>
      <c r="G67" s="1" t="s">
        <v>158</v>
      </c>
      <c r="H67" s="1"/>
      <c r="I67" s="6"/>
    </row>
  </sheetData>
  <mergeCells count="1">
    <mergeCell ref="D36:E3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2015-06-03T10:49:26Z</dcterms:modified>
</cp:coreProperties>
</file>