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593" firstSheet="10" activeTab="16"/>
  </bookViews>
  <sheets>
    <sheet name="Ленина 78" sheetId="1" r:id="rId1"/>
    <sheet name="ленина 115" sheetId="2" r:id="rId2"/>
    <sheet name="Ленина 90а" sheetId="3" r:id="rId3"/>
    <sheet name="Л. Чайкиной 1а" sheetId="4" r:id="rId4"/>
    <sheet name="Карбышева 6" sheetId="5" r:id="rId5"/>
    <sheet name="Ленина 113" sheetId="6" r:id="rId6"/>
    <sheet name="Доценко 1" sheetId="7" r:id="rId7"/>
    <sheet name="Мушкетовская 6" sheetId="8" r:id="rId8"/>
    <sheet name="Коммунальный 2" sheetId="9" r:id="rId9"/>
    <sheet name="Ленина 74" sheetId="10" r:id="rId10"/>
    <sheet name="Ленина 72" sheetId="11" r:id="rId11"/>
    <sheet name="Дзержинского,23" sheetId="12" r:id="rId12"/>
    <sheet name="Черняховского 5" sheetId="13" r:id="rId13"/>
    <sheet name="Доценко3" sheetId="14" r:id="rId14"/>
    <sheet name="Доценко 4" sheetId="15" r:id="rId15"/>
    <sheet name="Ленина 117" sheetId="16" r:id="rId16"/>
    <sheet name="Красногвардейская 7" sheetId="17" r:id="rId17"/>
    <sheet name="Соболева,1" sheetId="18" r:id="rId18"/>
    <sheet name="Ленина 103" sheetId="19" r:id="rId19"/>
    <sheet name="2МКР 7" sheetId="20" r:id="rId20"/>
    <sheet name="Ленина 121" sheetId="21" r:id="rId21"/>
    <sheet name="Ленина 123" sheetId="22" r:id="rId22"/>
    <sheet name="Красногвардейская 11" sheetId="23" r:id="rId23"/>
    <sheet name="Чапаева 10" sheetId="24" r:id="rId24"/>
    <sheet name="Советская 1" sheetId="25" r:id="rId25"/>
    <sheet name="Ленина 66" sheetId="26" r:id="rId26"/>
    <sheet name="Ленина 90" sheetId="27" r:id="rId27"/>
    <sheet name="Гагарина 34" sheetId="28" r:id="rId28"/>
    <sheet name="Ф.Мистек 2а" sheetId="29" r:id="rId29"/>
    <sheet name="Гагарина 30" sheetId="30" r:id="rId30"/>
    <sheet name="Красногвардейская 3" sheetId="31" r:id="rId31"/>
    <sheet name="Черняховского 3" sheetId="32" r:id="rId32"/>
    <sheet name="Ленина 80" sheetId="33" r:id="rId33"/>
    <sheet name="Ленина 82" sheetId="34" r:id="rId34"/>
  </sheets>
  <definedNames/>
  <calcPr fullCalcOnLoad="1" refMode="R1C1"/>
</workbook>
</file>

<file path=xl/sharedStrings.xml><?xml version="1.0" encoding="utf-8"?>
<sst xmlns="http://schemas.openxmlformats.org/spreadsheetml/2006/main" count="2319" uniqueCount="890">
  <si>
    <t>Замена лампочка п.№ 3</t>
  </si>
  <si>
    <t>Пробивка венканалов кв.73,68,9</t>
  </si>
  <si>
    <t>Укрепление в подъезде оконных решеток и оконных переплетов</t>
  </si>
  <si>
    <t>Заделка отверстий в полировке после замены стояка отопления</t>
  </si>
  <si>
    <t>Поквартирный обход вентканалов</t>
  </si>
  <si>
    <t>Покупка и установка в подъезде информационного ящика</t>
  </si>
  <si>
    <t>Обход вентканалов</t>
  </si>
  <si>
    <t>Замена в подъезде светильников</t>
  </si>
  <si>
    <t>Закрытие помещения узла управления</t>
  </si>
  <si>
    <t>Покраска во 2 подъезде панелей</t>
  </si>
  <si>
    <t>Уборка мусора из подвала,ремонт стен в узле управления,изготовление дверного полотна,изготовление оконного блока в подвал,остекление оконного проема в подвале,заделка проема упавшей штукатурки,покраска эл.щита</t>
  </si>
  <si>
    <t>Восстановление в подвале эл.проводки и освещения</t>
  </si>
  <si>
    <t>Пробивка вентканалов в кв.№ 55</t>
  </si>
  <si>
    <t>Снос олубиноо помета вниз с чердака</t>
  </si>
  <si>
    <t>Обход поквартирный вентканалов</t>
  </si>
  <si>
    <t>Укрепление на стене решетки,ремонт дверноо полотна,установка дверных полотен,запорной арматуры,установка в подъезде лесов,смывка потолков ,стен</t>
  </si>
  <si>
    <t>укрепление по всету подъезду поручней,решеток,ремонт дверноо полотна,штукатурка после закладки оконного проема</t>
  </si>
  <si>
    <t>Бетонирование площадки у входа</t>
  </si>
  <si>
    <t>Уборка подвального помещения</t>
  </si>
  <si>
    <t>Обход по проверке оконных рам остекление в подвальном помещении</t>
  </si>
  <si>
    <t>Подвоз оконных рам,остекление,подгонка,ремонт дверной коробки в подвале,установка дверной фасонины</t>
  </si>
  <si>
    <t>Ремонт под козырьком входа в подъезд отлива,закупка материала,резка,гибка</t>
  </si>
  <si>
    <t>Посыпка по кромке на дороге</t>
  </si>
  <si>
    <t>Покупка кодового замка,установка замка,установка кода,подгонка двери</t>
  </si>
  <si>
    <t>Бетонирование отмостки</t>
  </si>
  <si>
    <t>Обследование места протечки кровли</t>
  </si>
  <si>
    <t>Навес замка на выход на кровлю</t>
  </si>
  <si>
    <t>Разборка кровли входа в подвал,укладка кирпича,заделка порожек,укрепление поэтажно стекла,пробивка штапиков.</t>
  </si>
  <si>
    <t>Подготовка к отопительному сезону рам,дверей входа в подвал</t>
  </si>
  <si>
    <t>Отделка вокруг трубы, укладка 1 листа шифера</t>
  </si>
  <si>
    <t>Обследование на предмет протечки кв.89</t>
  </si>
  <si>
    <t>Обследование на предмет протечки  кровли кв.28</t>
  </si>
  <si>
    <t>Закрытие чердака выхода на кровлю</t>
  </si>
  <si>
    <t>Перенос почтовых ящиков,укрепление ящиков</t>
  </si>
  <si>
    <t>Обследование места протечки кровли кв.79</t>
  </si>
  <si>
    <t>Обследование кровли на предмет протечки кв.32</t>
  </si>
  <si>
    <t>Обследование дверных полотен</t>
  </si>
  <si>
    <t>Подготовка рабочего места для укладки щебня битого на отмостку,заливка отмостки около дома</t>
  </si>
  <si>
    <t>Пробивка вентканалов кв.17-26</t>
  </si>
  <si>
    <t>Подготовка к отопительному сезону, ремонт оконных рам,дверных полотен</t>
  </si>
  <si>
    <t>Осмотр вентканалов по квартирам</t>
  </si>
  <si>
    <t>Ремонт мягкой кровли,примыканий кв.20,14</t>
  </si>
  <si>
    <t>Установка на оконных рамах фасонины</t>
  </si>
  <si>
    <t>Бетонирование около подъездов площадок,проливка битого кирпича около 4 подъезда,2 подъезда приямков.</t>
  </si>
  <si>
    <t>Осенне-весенние осмотры</t>
  </si>
  <si>
    <t>Рабочая проверка системы отопления</t>
  </si>
  <si>
    <t>Рабочая проверка системы</t>
  </si>
  <si>
    <t>Рабочая проверка системы отоления</t>
  </si>
  <si>
    <t>Интерне тепловой счетчик</t>
  </si>
  <si>
    <t xml:space="preserve">Рабочая проверка системы отопления </t>
  </si>
  <si>
    <t>Материалы на изготовление козырька над подъездом</t>
  </si>
  <si>
    <t xml:space="preserve"> Материалы на ремонт входных порожек в подъезд </t>
  </si>
  <si>
    <t>Ремонт порожек в подъезд (зарплата)</t>
  </si>
  <si>
    <t>рабочая проверка системы отопления</t>
  </si>
  <si>
    <t>осмотр фундаментов</t>
  </si>
  <si>
    <t>Осмотр подъездрв</t>
  </si>
  <si>
    <t>осмотр кровли</t>
  </si>
  <si>
    <t>Рабочая проверка системы отопления в год</t>
  </si>
  <si>
    <t>Регулировка смывного бачка кв.38</t>
  </si>
  <si>
    <t>Осенне-зимние осмотры</t>
  </si>
  <si>
    <t xml:space="preserve">Рабочая поверка системы отопления </t>
  </si>
  <si>
    <t>Красногвардейская 3</t>
  </si>
  <si>
    <t>доход от встройки</t>
  </si>
  <si>
    <t>замена смывного бачка,регулировка</t>
  </si>
  <si>
    <t>добровольные взносы председателю совета дома</t>
  </si>
  <si>
    <t>ремонт кнс</t>
  </si>
  <si>
    <t>регулировка арматуры монтаж крана</t>
  </si>
  <si>
    <t>крепеж стояков хвс</t>
  </si>
  <si>
    <t>установка прэм</t>
  </si>
  <si>
    <t>подключение прэм</t>
  </si>
  <si>
    <t>Установка водомера на летний водомер</t>
  </si>
  <si>
    <t>Выполнено работ</t>
  </si>
  <si>
    <t>Поступило</t>
  </si>
  <si>
    <t>Ремонт примыканий по всему дому,ремонт мягкой кровли над кв.69,70,51,13,14,19,уборка мусора с кровли,подметание, укладка мусора в мешки</t>
  </si>
  <si>
    <t>Осмотр ,подгонка оконных рам,дверных блоков,подготовка к отопительному сезону</t>
  </si>
  <si>
    <t>Спиливание сухих деревьев</t>
  </si>
  <si>
    <t>Заливка отмостки вокруг дома</t>
  </si>
  <si>
    <t>Открытие оконных рам,подгонка рам,закрытие</t>
  </si>
  <si>
    <t>Укладка плитки на площадке в подъезде № 4</t>
  </si>
  <si>
    <t>Ремонт отмостки,заделка пластиковых отливов,завоз щебня на отмостку</t>
  </si>
  <si>
    <t>Травление в подвале блох</t>
  </si>
  <si>
    <t>Обследование т пробивка вентканалов</t>
  </si>
  <si>
    <t>Обработка от блох в подвальном помещении</t>
  </si>
  <si>
    <t>Ремонт отмостки</t>
  </si>
  <si>
    <t>ремонт козырьков п.1,2</t>
  </si>
  <si>
    <t>пробивка вентканалов в кв.11</t>
  </si>
  <si>
    <t>пробивка вентканалов кв.7</t>
  </si>
  <si>
    <t>ремонт выхода на кровлю,ремонт люка,дверной коробки,закладка кирпичом отверстие</t>
  </si>
  <si>
    <t>обработка подвального помещения</t>
  </si>
  <si>
    <t>ремонт штакетного заборчика на детской площадке</t>
  </si>
  <si>
    <t>ремонт штакетного заборчика около 6 подъезда</t>
  </si>
  <si>
    <t>Бетонирование порожек входа в подъезл № 2</t>
  </si>
  <si>
    <t>Пробивка вентканалов кв.33,36</t>
  </si>
  <si>
    <t>Осмотр подвального помещения</t>
  </si>
  <si>
    <t>Осмотр подвального помещения,осмотр кровли,козырьков</t>
  </si>
  <si>
    <t>Осмотр подвального помещения,осмотр кровли,козырьков на протечку</t>
  </si>
  <si>
    <t>Ремонт дверного тзаборчика,стойки дверной</t>
  </si>
  <si>
    <t>Покраска газовых труб вокруг дома,укладка плитки,планировка во дворе автопарковки</t>
  </si>
  <si>
    <t>Укладка плитки тротуарной</t>
  </si>
  <si>
    <t>Бетонирование площадки во дворе дома</t>
  </si>
  <si>
    <t>Ремонт в подъезде оконных рам,остекление,установка на рамы фасонины,ремонт штакетного заборчика,бетонирование в 1 подъезде площадки</t>
  </si>
  <si>
    <t>Установка на входной двери доводчика</t>
  </si>
  <si>
    <t>Бетонирование козырька</t>
  </si>
  <si>
    <t>Заделка площадки при входе,ремонт петель на двери входа в подвал</t>
  </si>
  <si>
    <t>Резка железных столбов около п.№ 1</t>
  </si>
  <si>
    <t>Разборка кровли входа в подвал,перекрытие входа в подвал</t>
  </si>
  <si>
    <t>Разборка шиферной кровли,замена досок</t>
  </si>
  <si>
    <t>ремонт откосов,ремонт дверноо полотна,второй дверной коробки,установка и изотовление столиков для ремонта откосов,укрепление в подъезде поручней,штукатурка после закладки оконноо проема</t>
  </si>
  <si>
    <t>уборка голубиного помета в чердачном помещении,снятие помета вниз во двор дома</t>
  </si>
  <si>
    <t>замена лампочек</t>
  </si>
  <si>
    <t>установка деревянных помостов для ремонта подъезда,смывка старого  набела, начиная с 5 до 1 этажа,укрепление поручней, сварка перил,покраска в подъезде стен,покраска панелей</t>
  </si>
  <si>
    <t>заделка отверстий после замены труб канализационных</t>
  </si>
  <si>
    <t>изготовление дверного полотна и коробки,установка на дверях фасонины</t>
  </si>
  <si>
    <t>ремонт 4 подъезда, установка лесов,шпатлевка стен,покраска</t>
  </si>
  <si>
    <t>сварка поручней по всем подъездам с 1по 6</t>
  </si>
  <si>
    <t>изотовление дверной коробки и дверного полотна,навес на полотно фасонины,резка бруса,подонка,укрепление,установка</t>
  </si>
  <si>
    <t>сбивка сосулек с кровли дома</t>
  </si>
  <si>
    <t>установка на стене информационных щитов</t>
  </si>
  <si>
    <t>ремонт в подъезде №2</t>
  </si>
  <si>
    <t>укрепление дверной коробки входа в подвал,уборка грунта песочного</t>
  </si>
  <si>
    <t>заделка отверстий после ремонта эл.щитовой в 4 п.5этаж</t>
  </si>
  <si>
    <t>подгонка в тамбурном коридорчике входных дверей,укрепление дверных петель саморезами</t>
  </si>
  <si>
    <t>обследование подвальных дверных коробок</t>
  </si>
  <si>
    <t>ремонт дверной коробки,дверного полотна,укрепление коробки,подгонка полотен</t>
  </si>
  <si>
    <t>установка дверного полотна,установка фасонины</t>
  </si>
  <si>
    <t>замена в подвале сгоревших лампочек</t>
  </si>
  <si>
    <t>ремонт дверного полотна,переустановка кода на дверном замке</t>
  </si>
  <si>
    <t>Подключение ПРЭМ</t>
  </si>
  <si>
    <t>изготовление дверного полотна в подвал,установка в подвале дверного полотна 2-й входной двери</t>
  </si>
  <si>
    <t>снятие с чердачного помещения голубиного помета</t>
  </si>
  <si>
    <t>очистка подвала от бытового мусора</t>
  </si>
  <si>
    <t>установка в тамбурных дверях запорной арматуры,подгонка дверного полотна входных дверей</t>
  </si>
  <si>
    <t>уборка подвала после захламления бытовым мусором</t>
  </si>
  <si>
    <t>резка сварка железного заборчика</t>
  </si>
  <si>
    <t>замена сгоревших светильников</t>
  </si>
  <si>
    <t>замена светильников</t>
  </si>
  <si>
    <t>ремонт второго деревянного полотна,ремонт железного кодового замка</t>
  </si>
  <si>
    <t>сброс снега с кровли дома</t>
  </si>
  <si>
    <t>сброс снеа с кровли дома над кв.13</t>
  </si>
  <si>
    <t>ремонт в подъезде электропроводки</t>
  </si>
  <si>
    <t>изготовление и установка в узле управления дверных коробок вместе с полотном</t>
  </si>
  <si>
    <t>закладка отверстий после укладки канализационных труб</t>
  </si>
  <si>
    <t>ремонт забора около 1 подъезда,укрепление рейкой между секциями,забивка в грунт трубы для укрепления секций</t>
  </si>
  <si>
    <t>укрепление в подвале дверной коробки,укрепление в подъезде поручней поэтажно,остекление тамбурных окон</t>
  </si>
  <si>
    <t>укрепление по подъездам поручней и дверной коробки в подвале</t>
  </si>
  <si>
    <t>ремонт дверной коробки,полотна,смазка кодового замка</t>
  </si>
  <si>
    <t>пробивка вентканала в кв 70</t>
  </si>
  <si>
    <t>обследование кровли по составлению сметы на покупку кровельного материала</t>
  </si>
  <si>
    <t>освещение подвального помещения</t>
  </si>
  <si>
    <t>обследование чердачного помещения</t>
  </si>
  <si>
    <t>покраска жильцами ветровых досок входов в подвал</t>
  </si>
  <si>
    <t>штукатурка в 4 подъезде откосов,побелка откосов</t>
  </si>
  <si>
    <t>Замена ввода ХВС</t>
  </si>
  <si>
    <t>снятие с кровли стекломаста после урагана,остекление разбитого наружного стекла</t>
  </si>
  <si>
    <t>ремонт откосов после замены оконных рам</t>
  </si>
  <si>
    <t>крепление железных навесов над вытяжными трубами над п.2,6</t>
  </si>
  <si>
    <t>ремонт во 2 подъезде лаза где тепловой счетчик,установление фасонины на лазах</t>
  </si>
  <si>
    <t>ремонт местами цоколя,заделка швов битумом</t>
  </si>
  <si>
    <t>ремонт откосов в 4 подъезде после установки пластиковых окон</t>
  </si>
  <si>
    <t>дополнительный обход по проверке вентканалов</t>
  </si>
  <si>
    <t>ремонт мягкой кровли,заделка швов битумом</t>
  </si>
  <si>
    <t>ремонт во 2 подъезде</t>
  </si>
  <si>
    <t>пробивка вентканалов в кв.3</t>
  </si>
  <si>
    <t>дополнительный обход поквартирный</t>
  </si>
  <si>
    <t>замки на подвальное помещение</t>
  </si>
  <si>
    <t>пробивка прочистка вентканала кв.48,снятие старых решеток,установка новых посадка на алебастр</t>
  </si>
  <si>
    <t>пробивка вентканала кв 21</t>
  </si>
  <si>
    <t>пробивка вентканала кв 19,39,закладка в подъезде разбитого проема</t>
  </si>
  <si>
    <t>ремонт цоколя,побелка цоколя,приямков,торцы стен входов в подъезд,покраска заборчика</t>
  </si>
  <si>
    <t>снятие поэтажно оконных рам,занос оконных рам в подвал</t>
  </si>
  <si>
    <t>изготовление переносной лавочки,сбивка досок для лавочки</t>
  </si>
  <si>
    <t>пробивка прочистка вентканала кв.60</t>
  </si>
  <si>
    <t>снос оконных рам поэтажно вниз</t>
  </si>
  <si>
    <t>изготовление козырька п.5</t>
  </si>
  <si>
    <t>дополнительный обход вентканалов</t>
  </si>
  <si>
    <t>сбивка со стены кирпича силикатного</t>
  </si>
  <si>
    <t>пробивка вентканала кв19</t>
  </si>
  <si>
    <t>Проверка и пробивка вентканалов</t>
  </si>
  <si>
    <t>Заделка на кровле железных отливов,оторвавшихся ветром</t>
  </si>
  <si>
    <t>Бетонирование столбов около дорожки</t>
  </si>
  <si>
    <t>Укладка тротуарной плитки</t>
  </si>
  <si>
    <t>Обход по проверке оконных рам,дверных блоков</t>
  </si>
  <si>
    <t>Подготовка к отопительному сезону,подгонка оконных рам,дверных полотен</t>
  </si>
  <si>
    <t>Закрытие окон,дверей в подвал</t>
  </si>
  <si>
    <t>Подгонка,закрытие в подъездах оконных рам,дверей</t>
  </si>
  <si>
    <t>покраска железных столбов,зачистка от ржавчины столбов</t>
  </si>
  <si>
    <t>Замена стояков ХВС кв.11,10,6,7,14,15</t>
  </si>
  <si>
    <t>сварка во 2 подъезде лестничных маршей,наставка труб укрепление поручня</t>
  </si>
  <si>
    <t>дополнительный поквартирный обход</t>
  </si>
  <si>
    <t>пробивка венканала кв32</t>
  </si>
  <si>
    <t>пробивка вентканала кв.13,21</t>
  </si>
  <si>
    <t>ремонт в 1-3 подъездах дверных коробок входа в подвал,заделка оконных проемов</t>
  </si>
  <si>
    <t>дополнительный обход по вентканалам</t>
  </si>
  <si>
    <t>покраска в 4 подъезде сапожка</t>
  </si>
  <si>
    <t>покраска в 3 подъезде панелей</t>
  </si>
  <si>
    <t>повторный обход вентканалов</t>
  </si>
  <si>
    <t>закрытие подгонка оконных рам в 6 подъезде</t>
  </si>
  <si>
    <t>повторный поквартирный обход вентканалов</t>
  </si>
  <si>
    <t>Ремонт детской площадки,прибивание заборчика,укрепление столбов</t>
  </si>
  <si>
    <t>Заделка слуховых окон от попадания в чердачное помещение птиц</t>
  </si>
  <si>
    <t>Частичный ремонт лестничных площадок,укрепление половой плитки,частичная покраска подоконников,частичная штукатурка стен</t>
  </si>
  <si>
    <t>Установка на железную дверь доводчика</t>
  </si>
  <si>
    <t>Пробивка вентканала в кв45</t>
  </si>
  <si>
    <t>Пробивка вентканалов в в.19,33,38</t>
  </si>
  <si>
    <t>Обследование вентканала в кв.37</t>
  </si>
  <si>
    <t>Установка кода на дверное полотно</t>
  </si>
  <si>
    <t>Ремонт входных тамбурных дверей</t>
  </si>
  <si>
    <t>Ремонт дверного полотна в узле управления,навес на двери фасонины</t>
  </si>
  <si>
    <t>Установка на дверном полотне  пружины</t>
  </si>
  <si>
    <t>Повторный обход вентканалов</t>
  </si>
  <si>
    <t>Замена электросберегающих приборов</t>
  </si>
  <si>
    <t>Замена стояка кнс хвс</t>
  </si>
  <si>
    <t>Замена канализации 110</t>
  </si>
  <si>
    <t>Замена заглушки на отоплении,сброс воздуха</t>
  </si>
  <si>
    <t>Замена вентилей ГВС д.15</t>
  </si>
  <si>
    <t>Ремонт сливного бачка кв.48</t>
  </si>
  <si>
    <t>Ремонт вентиля ГВС,замена вентиля д.15</t>
  </si>
  <si>
    <t>Замена проходного вентиля кв.19</t>
  </si>
  <si>
    <t>Замена проходного вентиля,прочистка комнатной разводки кв.51</t>
  </si>
  <si>
    <t>Ремонт стояка ХВС,демонтаж-монтаж крана</t>
  </si>
  <si>
    <t>Замена канализации кв.38</t>
  </si>
  <si>
    <t>Дрбровольные взносы председателю совета дома</t>
  </si>
  <si>
    <t>Штукатурка печных оголовков</t>
  </si>
  <si>
    <t>Отсев для засыпки дороги</t>
  </si>
  <si>
    <t>Замена вентилей д.15,сброс воздуха</t>
  </si>
  <si>
    <t>Ремонт системы отопления кв1</t>
  </si>
  <si>
    <t>Ремонт КНСкв.3</t>
  </si>
  <si>
    <t>Ремонт кнс в подвале</t>
  </si>
  <si>
    <t>Замена КНС демонтаж-монтаж 2 подъезд</t>
  </si>
  <si>
    <t>Ремонт хвс кв5</t>
  </si>
  <si>
    <t>Устранение течи радиатора кв.21</t>
  </si>
  <si>
    <t>Ремонт хвс кв19</t>
  </si>
  <si>
    <t>Ремонт отопления кв45</t>
  </si>
  <si>
    <t>Ремонт крана ХВС</t>
  </si>
  <si>
    <t>Ремонт ХВС кв51</t>
  </si>
  <si>
    <t>Замена стояка ХВС</t>
  </si>
  <si>
    <t>Замена стояков отопления кв31-32</t>
  </si>
  <si>
    <t>Замена части стояка подвал</t>
  </si>
  <si>
    <t>Течь отопления</t>
  </si>
  <si>
    <t>Ремонт системы отопления сварочные отопления</t>
  </si>
  <si>
    <t>Замена фанового стояка</t>
  </si>
  <si>
    <t>Ремонт отопления кв.33</t>
  </si>
  <si>
    <t>Замена стояка ХВС кв.17-23</t>
  </si>
  <si>
    <t>Ремонт кнс 4 подъезд</t>
  </si>
  <si>
    <t>Течь крана на отоплении замена манжета,крана 20 кв.32</t>
  </si>
  <si>
    <t>Замена стояка ХВС в банке вырезка отверстия монтаж люка</t>
  </si>
  <si>
    <t>Ремонт кнс кв. 71</t>
  </si>
  <si>
    <t>Замена эксцентрика</t>
  </si>
  <si>
    <t>Течь отопления,ремонт кнс в подвале</t>
  </si>
  <si>
    <t>Ремонт смывного бачка кв6</t>
  </si>
  <si>
    <t>Течь проходного крана</t>
  </si>
  <si>
    <t>Замена стояка кнс 26-30</t>
  </si>
  <si>
    <t>Ремонт канализации</t>
  </si>
  <si>
    <t>Ремонт кнс</t>
  </si>
  <si>
    <t>изоляция отопления</t>
  </si>
  <si>
    <t>Ремонт кнс,замена тройника</t>
  </si>
  <si>
    <t>Замена кранов радиатора</t>
  </si>
  <si>
    <t>Осмотр фанового стояка кв.24</t>
  </si>
  <si>
    <t>Замена проходных вентилей</t>
  </si>
  <si>
    <t>Течь трубы</t>
  </si>
  <si>
    <t>Врезка хвс,замена крана 15</t>
  </si>
  <si>
    <t>Ремонт смывного бачка кв8</t>
  </si>
  <si>
    <t>Демонтаж радиатора,слив воды по стояку,нарезка резьбы,заполнение стояков отопления,сброс воздуха</t>
  </si>
  <si>
    <t>Ремонт стояка хвс кв 88</t>
  </si>
  <si>
    <t>Ремонт стояка кнс</t>
  </si>
  <si>
    <t>Техобслуживание отопления</t>
  </si>
  <si>
    <t>Ремонт стояка ХВС</t>
  </si>
  <si>
    <t>Замена врезки кв.88</t>
  </si>
  <si>
    <t>Ремонт кнс кв.26</t>
  </si>
  <si>
    <t>Замена проходного вентиля д.15</t>
  </si>
  <si>
    <t>Опрессовка радиатора кв.19</t>
  </si>
  <si>
    <t>Прочистка запорной арматуры</t>
  </si>
  <si>
    <t>Ремонт крана кв.12</t>
  </si>
  <si>
    <t>Течь кнс в подвале</t>
  </si>
  <si>
    <t>Ремонт стояка хвс кв.24</t>
  </si>
  <si>
    <t>Прочистка проходного вентиля подвал</t>
  </si>
  <si>
    <t>Заделка отверстий перекрытия кв.8-11</t>
  </si>
  <si>
    <t>Замена проходного вентиля Волгофарм</t>
  </si>
  <si>
    <t>Обследование и ремонт фанового стояка кв.41,45</t>
  </si>
  <si>
    <t>Ремонт системы ГВс,набивка сальников,задвижек</t>
  </si>
  <si>
    <t>Установка водомера на летний водопровод,ремонт кнс в подвале</t>
  </si>
  <si>
    <t>Обследование кнс демонтаж-монтаж кв.76</t>
  </si>
  <si>
    <t>Замена трубы кнс</t>
  </si>
  <si>
    <t>Ремонт смывного бачка кв.21</t>
  </si>
  <si>
    <t>ремонт крана в ванной</t>
  </si>
  <si>
    <t>подъем материала по ремонту мягкой кровли,ремонт кровли,ремонт примыканий</t>
  </si>
  <si>
    <t>Пробивка вентканалов кв.6,14</t>
  </si>
  <si>
    <t>обработка подвального помещения от грызунов</t>
  </si>
  <si>
    <t>Рассыпка химотравы на чердачном помещении от мышей</t>
  </si>
  <si>
    <t>Пробивка и осмотр вентканалов кв.47</t>
  </si>
  <si>
    <t>Закрытие подвального помещения</t>
  </si>
  <si>
    <t>Поквартирный обход,осмотр вентканалов</t>
  </si>
  <si>
    <t>Удаление пены со стояков ХВС,прокрутка кранов</t>
  </si>
  <si>
    <t>ремонт смывного бачка</t>
  </si>
  <si>
    <t>ремонт смывного бачка кв.22</t>
  </si>
  <si>
    <t>ремонт хвс кв.3</t>
  </si>
  <si>
    <t>регулировка смывного бачка кв.40</t>
  </si>
  <si>
    <t>Вывод летнего водопровода,установка водомера</t>
  </si>
  <si>
    <t>Ремонт проходного вентиля д.15</t>
  </si>
  <si>
    <t>Обследование фанового стояка,ремонт кв.21</t>
  </si>
  <si>
    <t>Частичная замена стояка хвс,пробитие перекрытия,нарезка резьбы  кв4-8</t>
  </si>
  <si>
    <t>Обследование затопления кв.56,ремонт стояка хвс</t>
  </si>
  <si>
    <t>Вывод летнего водопровода,прочистка фанового стояка кв.33</t>
  </si>
  <si>
    <t>Ремонт отопления кв.30</t>
  </si>
  <si>
    <t>Ремонт фанового стояка кв.8</t>
  </si>
  <si>
    <t>Закрытие задвижек отопления,блинение установка рассечек</t>
  </si>
  <si>
    <t>Ремонт фанового стояка кв.64</t>
  </si>
  <si>
    <t>установка и присоединение летнего водомера</t>
  </si>
  <si>
    <t>Установка летнего водопровода</t>
  </si>
  <si>
    <t>Установка водомера на летний водопровд</t>
  </si>
  <si>
    <t>Ремонт сливного бачка</t>
  </si>
  <si>
    <t>ремонт кнс,ремонт сливного бачка кв.24</t>
  </si>
  <si>
    <t>Закрытие задвижек отопления,блинение</t>
  </si>
  <si>
    <t>Течь кранов в ванной кв.9</t>
  </si>
  <si>
    <t>Техническое обслуживание</t>
  </si>
  <si>
    <t>Ремонт отопления в подвале</t>
  </si>
  <si>
    <t>Течь полотенцесушителя кв.33</t>
  </si>
  <si>
    <t>Закрытие системы отопления,блинение</t>
  </si>
  <si>
    <t>Течь крана кв.6</t>
  </si>
  <si>
    <t>Течь крана кв.67</t>
  </si>
  <si>
    <t>Замена тройника кв.11</t>
  </si>
  <si>
    <t>Замена входящих кранов кв11</t>
  </si>
  <si>
    <t>Замена водоразборного крана</t>
  </si>
  <si>
    <t>Устранение течи кнс</t>
  </si>
  <si>
    <t>Интернет тепловой счетчик</t>
  </si>
  <si>
    <t>Работа дворника</t>
  </si>
  <si>
    <t>интернет тепловой счетчик</t>
  </si>
  <si>
    <t>Замена трубопровода канализации</t>
  </si>
  <si>
    <t>Замена стояка ХВС кв.4-16</t>
  </si>
  <si>
    <t>Замена лежака и стояков ХВС подъезды 1,2 кв.34,35-46,47 17-29,20-32,18,19-30,31</t>
  </si>
  <si>
    <t>Замена стояков ХВС кв.31-40,41-50,42-51,18-27,17-26,66,67-78,79,23-14,15</t>
  </si>
  <si>
    <t>Замена стояка ХВС кв.17-26,41-53,44-56,42,43-54,55</t>
  </si>
  <si>
    <t>Замена стояков ХВС и ГВС кв.1-13,3-15</t>
  </si>
  <si>
    <t>Ревизия запорной арматуры, изоляция трубопровода</t>
  </si>
  <si>
    <t>Промывка системы отопления,ревизия системы отопления</t>
  </si>
  <si>
    <t>ремонт проходного вентиля кв.34</t>
  </si>
  <si>
    <t>Ремонт КНС кв.55</t>
  </si>
  <si>
    <t>Обследование места протечки кв.34</t>
  </si>
  <si>
    <t>Прочистка врезки,демонтаж,монтаж вентиля 15 кв.27</t>
  </si>
  <si>
    <t>Ремонт проходного вентиля,прочистка врезки кв.68</t>
  </si>
  <si>
    <t>Ремонт крана кв.51</t>
  </si>
  <si>
    <t>Течь трубы ГВС кв.11</t>
  </si>
  <si>
    <t>Течь смывного бачка кв.56</t>
  </si>
  <si>
    <t>Течь унитаза кв.10</t>
  </si>
  <si>
    <t>Закрытие стояков отопления,замена кранов 15,20,слив воды из системы,заполнение,опрессовка кв.76</t>
  </si>
  <si>
    <t>Частичная замена стояка ХВС,ГВС кв.42</t>
  </si>
  <si>
    <t>Ремонт летнего водопровода</t>
  </si>
  <si>
    <t>ремонт проходного вентиля кв.8</t>
  </si>
  <si>
    <t>Ремонт проходного вентиля кв.8</t>
  </si>
  <si>
    <t>Вывод летнего водопровода,замена коронки на вентеле д.25</t>
  </si>
  <si>
    <t xml:space="preserve">Вывод летнего водопровода </t>
  </si>
  <si>
    <t>Течь вентиля кв.25</t>
  </si>
  <si>
    <t>Ремонт гвс  в подвале,ремонт вентиля д.15 в квартире 22</t>
  </si>
  <si>
    <t>Ремонт крана ХВС кв.28</t>
  </si>
  <si>
    <t>Ремонт смывного бачка кв.36</t>
  </si>
  <si>
    <t>Замена врезки (соцзащита)</t>
  </si>
  <si>
    <t>Обследование фанового стояка,ремонт стояка кв.37</t>
  </si>
  <si>
    <t>Частичная замена системы отопления подвал</t>
  </si>
  <si>
    <t>ремонт смывного бачка кв.6</t>
  </si>
  <si>
    <t>Течь смывного бачка кв.17</t>
  </si>
  <si>
    <t>Ремонт смывного бачка(кв26)</t>
  </si>
  <si>
    <t>Замена сгона д.15,слив воды системы отопления,опрессовка от водопровода кв.18</t>
  </si>
  <si>
    <t>Ремонт смесителя 18</t>
  </si>
  <si>
    <t>Плохой напор воды кв.4</t>
  </si>
  <si>
    <t>Устранение течи ,ремонт проходных кранов кв.65</t>
  </si>
  <si>
    <t>Осмотр фанового стояка кв.50</t>
  </si>
  <si>
    <t>Течь смесителя кв.27</t>
  </si>
  <si>
    <t>Замена стояков ХВС,ГВС ,пробитие перекрытия кв.14</t>
  </si>
  <si>
    <t>Замена смесителя</t>
  </si>
  <si>
    <t>Замена смесителя кв.14</t>
  </si>
  <si>
    <t>Набивка сальников задвижки ГВС</t>
  </si>
  <si>
    <t>Закрытие стояков ХВС,ГВС,замена кранов в подвале на стояках ГВС кв.1-10</t>
  </si>
  <si>
    <t>Установка ПРЭМ</t>
  </si>
  <si>
    <t>Завоз и поднятие на кровлю дома отливов для ремонта парапетов</t>
  </si>
  <si>
    <t>Уборка мусора из смотровой ямы,изготовление и установка навеса над смотровой ямой</t>
  </si>
  <si>
    <t>Обследование балконной плиты,перил кв.6</t>
  </si>
  <si>
    <t>Укладка возле  1 подъезда плитки</t>
  </si>
  <si>
    <t>Обследование кровли на предмет протечки кв.55,ремонт кровли</t>
  </si>
  <si>
    <t>Ремонт деревянного заборчика</t>
  </si>
  <si>
    <t>Ремонт дверного полотна,установка фасонины на двери,снятие кодового замка,установка кодового замка</t>
  </si>
  <si>
    <t>Ремонт отопления,частична замена стояков</t>
  </si>
  <si>
    <t>спиливание двух пеньков около дома</t>
  </si>
  <si>
    <t>Срезка во дворе деревьев,распиловка, уборка,снос в кучу</t>
  </si>
  <si>
    <t>Срезка сухого дерева во дворе дома,распиловка деревьев</t>
  </si>
  <si>
    <t>Замена светильников в подвальном помещении</t>
  </si>
  <si>
    <t>Заделка решетки входов в подвал от проникновения кошек,спиливание во дворе дома пенька</t>
  </si>
  <si>
    <t>Проверка,прочистка вентканалов кв.8</t>
  </si>
  <si>
    <t>Укрепление дверной коробки,штукатурка откосов</t>
  </si>
  <si>
    <t>Ремонт дверного полотна в под.№ 2,установка пружины</t>
  </si>
  <si>
    <t>Пробивка вентканала в кв.32</t>
  </si>
  <si>
    <t>Ремонт штакетного заборчика во дворе дома,замена сгнивших столбиков</t>
  </si>
  <si>
    <t>Установка во 2 подъезде на дверях доводчика</t>
  </si>
  <si>
    <t>Подгонка дверных полотен вторых входных дверей,укрепление дверных дверей</t>
  </si>
  <si>
    <t>Установка около цветников штакетного заборчика,покос травы во дворе</t>
  </si>
  <si>
    <t>Изготовление и установка в 3 подъезде поручней</t>
  </si>
  <si>
    <t>Установка штакетного заборчика</t>
  </si>
  <si>
    <t>Пробивка вентканала кв.44</t>
  </si>
  <si>
    <t>Ремонт в 1 подъезде порожек(бетонирование)</t>
  </si>
  <si>
    <t>Уборка подвального помещения (ПРУ)</t>
  </si>
  <si>
    <t>Установка около подъездов урн</t>
  </si>
  <si>
    <t>Выравнивание около 6 подъезда поручней</t>
  </si>
  <si>
    <t>Задолженность за 2012г.</t>
  </si>
  <si>
    <t>содержание УК 1990,6м2</t>
  </si>
  <si>
    <t>аварийная служба 1990,6м2</t>
  </si>
  <si>
    <t>Уступка прав требования долга</t>
  </si>
  <si>
    <t>Остаток без учета уступки прав требования</t>
  </si>
  <si>
    <t>План 9 месяцев</t>
  </si>
  <si>
    <t>Установка около подъезда урн</t>
  </si>
  <si>
    <t>Снятие железного замка с дверей 2 подъезда,установка кода,установка замка</t>
  </si>
  <si>
    <t>Установка штакетного заборчика во дворе дома</t>
  </si>
  <si>
    <t>Пробивка вентканала в кв.29</t>
  </si>
  <si>
    <t>Пробивка вентканалов в кв.15,11</t>
  </si>
  <si>
    <t>Установка на отмостку деревянных ограждений,заделка отмостки кирпичем,завоз песка на отмостку,заливка отмостки</t>
  </si>
  <si>
    <t>Уборка мусора с козырька пристройки в ООО "Центральный",ремонт мягкой кровли</t>
  </si>
  <si>
    <t xml:space="preserve">Уборка подвального помещения </t>
  </si>
  <si>
    <t>Разборка кровли на вход в подвал № 2,заготовка материала,перекрытие входа,занос старого материала в подвал</t>
  </si>
  <si>
    <t>Доход от встройки</t>
  </si>
  <si>
    <t>Добровольные взносы председателю совета дома</t>
  </si>
  <si>
    <t>Интернет</t>
  </si>
  <si>
    <t>Заготовка материала на ремонт входа в подвал № 1,снятие старого материала</t>
  </si>
  <si>
    <t>Уборка от бытового мусора подвального помещения</t>
  </si>
  <si>
    <t>Проверка и пробивка вентканала в кв.№ 20</t>
  </si>
  <si>
    <t>Снятие рубероида с проводов после сильного ветра</t>
  </si>
  <si>
    <t>Заделка слуховых оконных проемов,закрытие чердачного помещения</t>
  </si>
  <si>
    <t>Ремонт мягкой кровли,ремонт примыканий,уборка мусора с кровли,ремонт деревянной крышки выхода на кровлю</t>
  </si>
  <si>
    <t>Удаление надписи со стены</t>
  </si>
  <si>
    <t>Ремонт мягкой кровли кв.80,ремонт примыканий</t>
  </si>
  <si>
    <t>Обрезка дверного блока входа в подвал,заливка площадки</t>
  </si>
  <si>
    <t>Обследование вентканалов для прочистки кв.8</t>
  </si>
  <si>
    <t>Бетонирование частями отмостки от попадания воды в подвал</t>
  </si>
  <si>
    <t>Укрепление на кровле отливов.Пробивка железа по всему периметру дома</t>
  </si>
  <si>
    <t>Укрепление отливов около 2 подъезда,укрепление выхода на кровлю</t>
  </si>
  <si>
    <t>Ремонт мягкой кровли над 2 подъездом</t>
  </si>
  <si>
    <t>Ремонт мягкой кровли кв.45,46,47,29</t>
  </si>
  <si>
    <t>Установка заграждения в 1,3 подъездах около оконных проемов</t>
  </si>
  <si>
    <t xml:space="preserve">Установка над подъездами 5,6 отливов </t>
  </si>
  <si>
    <t>Счистка потолка в 6 подъезде,поднятие железных отливов на кровлю дома, отделка парапета на крыше дома</t>
  </si>
  <si>
    <t>Заделка слуховых оконных проемов</t>
  </si>
  <si>
    <t>Уборка вентиляционных труб от мусора</t>
  </si>
  <si>
    <t>Замер около окон для установки решеток</t>
  </si>
  <si>
    <t>Заделка слуховых окон от попадания голубей</t>
  </si>
  <si>
    <t>Распиловка упавшего дерева</t>
  </si>
  <si>
    <t>Ремонт мягкой кровли, покраска входа в подвал,ремонт дверной коробки выхода на кровлю</t>
  </si>
  <si>
    <t>Уборка по всей кровле мусора,ремонт мягкой кровли над кв.29,30,60</t>
  </si>
  <si>
    <t>Ремонт мягкой кровли,ремонт примыканий</t>
  </si>
  <si>
    <t>Изготовление и установка около 1 подъезда навеса(столовая)</t>
  </si>
  <si>
    <t>Пробивка вентканалов кв.23,25,28</t>
  </si>
  <si>
    <t>покос травы вокруг дома,уборка в приямках,обрезка деревьев</t>
  </si>
  <si>
    <t>Уборка территории ,покос травы во дворе</t>
  </si>
  <si>
    <t>Ремонт дверного полотна,установка на дверных полотнах фасонины</t>
  </si>
  <si>
    <t>Перенос в подъезде почтовых ящиков п.3</t>
  </si>
  <si>
    <t>Ремонт железной кровли входа в подвал</t>
  </si>
  <si>
    <t>Снятие старого замка и установка нового кодового замка</t>
  </si>
  <si>
    <t>Пробивка вент-каналов кв.50</t>
  </si>
  <si>
    <t>Закрытие чердачного  помещения</t>
  </si>
  <si>
    <t>Замена сгоревших электролампочек</t>
  </si>
  <si>
    <t>Ремонт мягкой кровли над.кв.64</t>
  </si>
  <si>
    <t>Ремонт мягкой кровли, ремонт примыканий</t>
  </si>
  <si>
    <t>Ремонт мягкой кровли над кв.16,уборка мусора над квартирой</t>
  </si>
  <si>
    <t>Подготовка площадок на первом этаже лодж,уборка с них травы</t>
  </si>
  <si>
    <t>покос травы во дворе,,ремонт детской площадки</t>
  </si>
  <si>
    <t>Проверки и прочистка вентканала кв.24</t>
  </si>
  <si>
    <t>подготовка,установка опалубки для ремонта отмостки</t>
  </si>
  <si>
    <t>покос травы</t>
  </si>
  <si>
    <t>Установка на пешеходной дорожке бардюра</t>
  </si>
  <si>
    <t>Ремонт балконов</t>
  </si>
  <si>
    <t>Опиливание деревьев</t>
  </si>
  <si>
    <t>Ремонт кровли</t>
  </si>
  <si>
    <t>Выкладывание парапета</t>
  </si>
  <si>
    <t>11.90 руб. с м2</t>
  </si>
  <si>
    <t>Вывоз древесных отходов</t>
  </si>
  <si>
    <t xml:space="preserve">Ремонт кровли </t>
  </si>
  <si>
    <t>Металлопластиковые окна</t>
  </si>
  <si>
    <t>металлопластиковые окна</t>
  </si>
  <si>
    <t>Установка дверей</t>
  </si>
  <si>
    <t>Зарплата дворника</t>
  </si>
  <si>
    <t>Гагарина 30</t>
  </si>
  <si>
    <t>Черняховского 3</t>
  </si>
  <si>
    <t>Замена стояков ХВС кв.2,3-14,14,15,17,18-30,31,34,35-46,47</t>
  </si>
  <si>
    <t>Ленина 80</t>
  </si>
  <si>
    <t>Замена стояков ХВС кв.2,3,6,7,10,11,14,15,39,41,42,44,45,64,65,68,69</t>
  </si>
  <si>
    <t>Замена стояков ХВС ГВС кв.41,44,47,50</t>
  </si>
  <si>
    <t>Замена стояков ХВС кв.30-39</t>
  </si>
  <si>
    <t>Замена стояков ХВС</t>
  </si>
  <si>
    <t>Замена лежака и стояка ХВС</t>
  </si>
  <si>
    <t>Электронные замки под.1,2,3,</t>
  </si>
  <si>
    <t>Замена стояков ХВС и отопления кв.16,подвал</t>
  </si>
  <si>
    <t>Установка водомера ХВС</t>
  </si>
  <si>
    <t>очистка стен от затопления канализации,очистка крашеных панелей,шпатлевка стен,побелка подъезд №1стен,покраска панелей от почтовых ящиков,ремонт побелка в 2 раза,покраска местами</t>
  </si>
  <si>
    <t>Ремонт козырька входа в подвал, разборка кровли подвал 1</t>
  </si>
  <si>
    <t>Установка на водоотводящую трубу отвода подвал 2</t>
  </si>
  <si>
    <t>Частичный ремонт на козырьке сливного отлива подъезд 3</t>
  </si>
  <si>
    <t>С начала года</t>
  </si>
  <si>
    <t>Прочистка вентканала кв.72</t>
  </si>
  <si>
    <t>Ремонт двери в 1 подвале</t>
  </si>
  <si>
    <t>Прочистка проходного вентиля кв.43</t>
  </si>
  <si>
    <t>Прочистка проходного вентиля кв.45</t>
  </si>
  <si>
    <t>Прочистка вентиля ХВС кв.30</t>
  </si>
  <si>
    <t>Замена трубы отопления кв.38</t>
  </si>
  <si>
    <t>Замена стояка кнс 4 подъезд</t>
  </si>
  <si>
    <t>Замена стояков отопления кв.36</t>
  </si>
  <si>
    <t>Ремонт отопления, сварка</t>
  </si>
  <si>
    <t>Ленина 82</t>
  </si>
  <si>
    <t>Замена стояка кнс кв.63</t>
  </si>
  <si>
    <t>Течь смывного бачка кв.26</t>
  </si>
  <si>
    <t>Замена стояков отопления кв.34,35</t>
  </si>
  <si>
    <t>Сброс воздуха ГВС</t>
  </si>
  <si>
    <t>Замена стояка отопления д.20 кв.56-59</t>
  </si>
  <si>
    <t>Замена фанового стояка кв.47</t>
  </si>
  <si>
    <t>Ремонт отопления кв.65</t>
  </si>
  <si>
    <t>Сброс воздуха ГВС кв.5</t>
  </si>
  <si>
    <t>Прочистка проходного вентиля кв.9</t>
  </si>
  <si>
    <t>Ремонт смывного бачка кв.35</t>
  </si>
  <si>
    <t>Сброс воздуха ГВС весь дом</t>
  </si>
  <si>
    <t>Ремонт смывного бачка кв.51</t>
  </si>
  <si>
    <t>Ремонт проходного вентиля,прочистка трубы ХВС кв.28</t>
  </si>
  <si>
    <t>Плохой напор ХВС</t>
  </si>
  <si>
    <t>Ремонт смесителя кв.11</t>
  </si>
  <si>
    <t>Замена проходного вентиля переврезка ,сварка кв.4</t>
  </si>
  <si>
    <t>Замена полотенцесушителя, сварочные работы кв.36</t>
  </si>
  <si>
    <t>Замена КНС кв.32</t>
  </si>
  <si>
    <t>Ремонт отоплени в подвале</t>
  </si>
  <si>
    <t>Замена крана д.15 кв.30</t>
  </si>
  <si>
    <t>Прочистка вентиляции кв.47</t>
  </si>
  <si>
    <t>Спиливание деревьев</t>
  </si>
  <si>
    <t>Резка труб для ограждения</t>
  </si>
  <si>
    <t>Прочистка вентканала кв.11</t>
  </si>
  <si>
    <t>Обрезка сушняка около входа в женскую поликлинику</t>
  </si>
  <si>
    <t>Обрезание отливов по кровле</t>
  </si>
  <si>
    <t>Ремонт подъездной двери</t>
  </si>
  <si>
    <t>Заделка фундамента ,ремонт полов</t>
  </si>
  <si>
    <t>Заделка крыши от голубей,обкос травы по периметру</t>
  </si>
  <si>
    <t>Заделка межстрапильных проемов от голубей</t>
  </si>
  <si>
    <t xml:space="preserve">Замер межстрапильных проемов,заготовка материалов, работа автомобиля </t>
  </si>
  <si>
    <t>Обрезание отливов по кровле,работа вышки</t>
  </si>
  <si>
    <t>Ремонт крыльца 4 подъезд</t>
  </si>
  <si>
    <t>Ремонт крыльца,спиливание деревьев</t>
  </si>
  <si>
    <t>Покрытие стекломастом и смолой карнизных свесов</t>
  </si>
  <si>
    <t>Установка отливов,работа вышки</t>
  </si>
  <si>
    <t>Прочистка вентканала кв.77</t>
  </si>
  <si>
    <t>Ремонт парапетных отливов после частичного срыва после урагана</t>
  </si>
  <si>
    <t>Пробивка вентканала кв.63</t>
  </si>
  <si>
    <t>Ремонт входа в подвал,кровля шифером</t>
  </si>
  <si>
    <t>Покос травы вокруг дома</t>
  </si>
  <si>
    <t>Бетонирование во 2 подъезде площадки,спиливание дерева около детской площадки</t>
  </si>
  <si>
    <t>Бетонирование отмостки около 4 подъезда,завоз материала,завоз отсева,песка</t>
  </si>
  <si>
    <t>Погрузка,выгрузка отливов,занос отливов в подвал</t>
  </si>
  <si>
    <t>Заливка отмостки</t>
  </si>
  <si>
    <t>Прочистка вентканала кв.36</t>
  </si>
  <si>
    <t>Ремонт тройника кнс д.110 кв.68</t>
  </si>
  <si>
    <t>Замена тройника кнс д.110 частичная замена стояка кнс кв.34,35</t>
  </si>
  <si>
    <t>Течь проходного вентиля кв 56</t>
  </si>
  <si>
    <t>Обследование на замену проходных вентилей</t>
  </si>
  <si>
    <t>Замена стояка кнс д.50 кв.1</t>
  </si>
  <si>
    <t>Замена фильтра гр. очистки</t>
  </si>
  <si>
    <t>Прочистка проходного вентиля кв.17</t>
  </si>
  <si>
    <t>Ремонт сливного бачка кв.41</t>
  </si>
  <si>
    <t>Замена стояка ХВС кв.6,7</t>
  </si>
  <si>
    <t>Прочистка фанового стояка кв.12</t>
  </si>
  <si>
    <t>Ремонт проходного вентиля кв.19</t>
  </si>
  <si>
    <t>Прочистка фанового шарового клапана на смывном бачке кв.36</t>
  </si>
  <si>
    <t>Замена проходного вентиля д.15 кв.6</t>
  </si>
  <si>
    <t>Нет напора ХВС кв.3</t>
  </si>
  <si>
    <t>Течь в перекрытии ремонт кнс кв.9,13</t>
  </si>
  <si>
    <t>Замена трубы отопления частичная замена стояков</t>
  </si>
  <si>
    <t>Частичная замена стояков хвс,гвс,нарезка резьбы</t>
  </si>
  <si>
    <t>Замена трубы отопления</t>
  </si>
  <si>
    <t>Изготовление и установка около 1 подъезда лавочки</t>
  </si>
  <si>
    <t>Обрезка укорачивание сливов,установка бетонирование лавочки</t>
  </si>
  <si>
    <t>Снятие опалубки с порожек,занос досок в подвал,заделка во 2 подъезде входной площадки</t>
  </si>
  <si>
    <t>Изготовление козырька над подъездом</t>
  </si>
  <si>
    <t>Снятие парапетных плит,укладка плит в угол дома,снятие антен,штукатурка параперных плит,перекладка парапетных плит,ремонт мягкой кроли над кв.39,40,укрепление отливов на парапете</t>
  </si>
  <si>
    <t>емонт слухового окна на кровле</t>
  </si>
  <si>
    <t>Замена сгоревших эл.приборов</t>
  </si>
  <si>
    <t>Забивка слухового окна,ремонт крышки выхода на кровлю</t>
  </si>
  <si>
    <t>Бетонирование лавочки около 2 подъезда</t>
  </si>
  <si>
    <t>Установка на дверные полотна запорной арматуры</t>
  </si>
  <si>
    <t>Ремонт дверного полотна,укрепление петель на двери в подвал,подгонка по коробке</t>
  </si>
  <si>
    <t>Замена трубы 110 кнс</t>
  </si>
  <si>
    <t>Ремонт кнс в кухне</t>
  </si>
  <si>
    <t>Замена запорной арматуры,замена стояка отопления</t>
  </si>
  <si>
    <t>Замена тройника,демонтаж,монтаж унитаза,заделка площадки под унитаз цементным раствором</t>
  </si>
  <si>
    <t>Частичная замена стояков фсб</t>
  </si>
  <si>
    <t>Замена трубы отопления фсб</t>
  </si>
  <si>
    <t xml:space="preserve">ОТЧЕТ НА 1 ОКТЯБРЯ 2013года </t>
  </si>
  <si>
    <t>Замена трубы отопления,сварочные работы фсб</t>
  </si>
  <si>
    <t>Частичная замена лежака отопления</t>
  </si>
  <si>
    <t>прочистка фанового стояка</t>
  </si>
  <si>
    <t>Ремонт отопления,частичная замена стояка отопления кв.3</t>
  </si>
  <si>
    <t>Замена прходного вентиля д.15 кв.2</t>
  </si>
  <si>
    <t>Ремонт отопления кв.10</t>
  </si>
  <si>
    <t>Частичная замена кнс кв.12</t>
  </si>
  <si>
    <t>Замена трубы отопления,замена задвижки д.80</t>
  </si>
  <si>
    <t>Ремонт,чистка кнс трубы 110</t>
  </si>
  <si>
    <t>Гагарина 34</t>
  </si>
  <si>
    <t>Частичная замена стояка ХВС</t>
  </si>
  <si>
    <t>Изоляция отопления,заполнение,разблинение системы отопления</t>
  </si>
  <si>
    <t>Замена проходных вентилей кв.29</t>
  </si>
  <si>
    <t>Замена проходного вентиля кв.30</t>
  </si>
  <si>
    <t>Нет напора хвс,прочистка фильтра,проходного вентиля</t>
  </si>
  <si>
    <t>Установка общедомового водомера</t>
  </si>
  <si>
    <t>Частичная замена стояка кнс кв.62</t>
  </si>
  <si>
    <t>Частичная замена лежака ГВС</t>
  </si>
  <si>
    <t>Замена крана Маевского кв.69</t>
  </si>
  <si>
    <t>Ремонт вытяжной в подвале,ремонт отмостки,установка опалубы,засыпка щебнем</t>
  </si>
  <si>
    <t>Ремонт с вышки шиферной кровли над кв.32,заделка вокруг трубы раствором лопин</t>
  </si>
  <si>
    <t xml:space="preserve">Ремонт шиферной кровли над кв.23 с вышки,заделка вокруг вытяжной трубы </t>
  </si>
  <si>
    <t>Ленина 90а</t>
  </si>
  <si>
    <t>статьи затрат</t>
  </si>
  <si>
    <t>сумма с м2</t>
  </si>
  <si>
    <t>сбор платежей</t>
  </si>
  <si>
    <t>аварийная служба</t>
  </si>
  <si>
    <t xml:space="preserve">май  </t>
  </si>
  <si>
    <t>июнь</t>
  </si>
  <si>
    <t>выполнено работ</t>
  </si>
  <si>
    <t>июль</t>
  </si>
  <si>
    <t>август</t>
  </si>
  <si>
    <t>тариф</t>
  </si>
  <si>
    <t>Итого поступило</t>
  </si>
  <si>
    <t>Остаток</t>
  </si>
  <si>
    <t>Итого начислено</t>
  </si>
  <si>
    <t>Жил.площадь</t>
  </si>
  <si>
    <t>сентябрь</t>
  </si>
  <si>
    <t>октябрь</t>
  </si>
  <si>
    <t>ноябрь</t>
  </si>
  <si>
    <t>декабрь</t>
  </si>
  <si>
    <t>итого</t>
  </si>
  <si>
    <t xml:space="preserve"> </t>
  </si>
  <si>
    <t>Вывоз мусора</t>
  </si>
  <si>
    <t>Л. Чайкиной 1а</t>
  </si>
  <si>
    <t>Ленина 115</t>
  </si>
  <si>
    <t>Коммунальный 2</t>
  </si>
  <si>
    <t>Ленина 74</t>
  </si>
  <si>
    <t>январь</t>
  </si>
  <si>
    <t>Санитарное содержание</t>
  </si>
  <si>
    <t>апрель</t>
  </si>
  <si>
    <t>март</t>
  </si>
  <si>
    <t>февраль</t>
  </si>
  <si>
    <t>Карбышева,6</t>
  </si>
  <si>
    <t>Доценко,1</t>
  </si>
  <si>
    <t>М. Мушкетовская ,6</t>
  </si>
  <si>
    <t>Ленина 72</t>
  </si>
  <si>
    <t>Ленина 117</t>
  </si>
  <si>
    <t>Черняховского 5</t>
  </si>
  <si>
    <t>Красногвардейская 7</t>
  </si>
  <si>
    <t>Соболева,1</t>
  </si>
  <si>
    <t>Дзержинского,23</t>
  </si>
  <si>
    <t>Ленина 78</t>
  </si>
  <si>
    <t>Ленина,113</t>
  </si>
  <si>
    <t>Общая площадь дома</t>
  </si>
  <si>
    <t xml:space="preserve">содержание УК </t>
  </si>
  <si>
    <t>11,20 руб. с м2</t>
  </si>
  <si>
    <t>содержание УК</t>
  </si>
  <si>
    <t>май</t>
  </si>
  <si>
    <t>Доценко 3</t>
  </si>
  <si>
    <t xml:space="preserve">содержание УК  </t>
  </si>
  <si>
    <t>Директор _______________Пономарев О.И.</t>
  </si>
  <si>
    <t>по адресу: ул.Доценко д №4</t>
  </si>
  <si>
    <t>м2</t>
  </si>
  <si>
    <t>сбор платежей тариф с 1м2</t>
  </si>
  <si>
    <t>содержание УК тариф с 1м2</t>
  </si>
  <si>
    <t>аварийная служба тариф с 1м2</t>
  </si>
  <si>
    <t>Итого поступило (оплата жильцов)</t>
  </si>
  <si>
    <t>Ленина 103</t>
  </si>
  <si>
    <t>2МКР,7</t>
  </si>
  <si>
    <t>Ленина 121</t>
  </si>
  <si>
    <t>Ленина 123</t>
  </si>
  <si>
    <t>Чапаева 10</t>
  </si>
  <si>
    <t>Ленина 66</t>
  </si>
  <si>
    <t>Замена лежака ХВС</t>
  </si>
  <si>
    <t>закрывание вентиляционных продухов,ремонт подвальной двери,регулировка и смазка</t>
  </si>
  <si>
    <t>Подгонка дверного полотна в узле управления,установка врезка петель,установка замка.</t>
  </si>
  <si>
    <t>Тех.обслуживание(электрики)</t>
  </si>
  <si>
    <t>Ревизия системы отопления,вентилей на стояках,промывка системы отопления,заполнение системы водой.</t>
  </si>
  <si>
    <t>Тех.обслуживание (электрики)</t>
  </si>
  <si>
    <t>Установка водомера на летний водопровод</t>
  </si>
  <si>
    <t>Ревизия задвижек,вентилей на системе отопления,промывка   и опрессовка системы отопления,заполнение ХВС системы отопления</t>
  </si>
  <si>
    <t>Замена участка трубопровода системы КНС в подвале</t>
  </si>
  <si>
    <t>Побелка узла управления,побелка деревьев</t>
  </si>
  <si>
    <t>Осмотр и прочистка вент.каналов</t>
  </si>
  <si>
    <t>Пробивка вент.каналов (кв.28)</t>
  </si>
  <si>
    <t>Штукатурка стен,толщиной 3см,заливка бетонным раствором</t>
  </si>
  <si>
    <t>Красногвардейская 11</t>
  </si>
  <si>
    <t>советская 1</t>
  </si>
  <si>
    <t>Ремонт 2 подъезда откосов после установки оконного,установка в подъезде лесов для ремонта</t>
  </si>
  <si>
    <t>Установка около 1 подъезда лавочки</t>
  </si>
  <si>
    <t>Директор ООО "Наш Дом"                           Пономарев О.И.</t>
  </si>
  <si>
    <t>Директор ООО "Наш Дом"                            Пономарев О.И.</t>
  </si>
  <si>
    <t>Заработная плата старшего по дому с начислениями</t>
  </si>
  <si>
    <t>Уборка подъездов</t>
  </si>
  <si>
    <t>Уборка поъездов</t>
  </si>
  <si>
    <t>вывоз мусора</t>
  </si>
  <si>
    <t>Директор ООО "Наш Дом"                             Пономарев О.И.</t>
  </si>
  <si>
    <t>Директор ООО "Наш Дом"                              Пономарев О.И.</t>
  </si>
  <si>
    <t>Директор ООО "Наш Дом"                          Пономарев О.И.</t>
  </si>
  <si>
    <t>Директор ООО "Наш Дом"</t>
  </si>
  <si>
    <t>О.И. Пономарев</t>
  </si>
  <si>
    <t>Аренда подвального помещения</t>
  </si>
  <si>
    <t xml:space="preserve">Остаток </t>
  </si>
  <si>
    <t>Оплата за тех.обсл.от МФЦ</t>
  </si>
  <si>
    <t>МБИТ-сити</t>
  </si>
  <si>
    <t>Аренда 1 этажа</t>
  </si>
  <si>
    <t>Тех.обсл.всроенных помещений</t>
  </si>
  <si>
    <t>Тех.обсл.встроен.помещений</t>
  </si>
  <si>
    <t>Материалы для тротуара</t>
  </si>
  <si>
    <t>Усмотр устройств в подвальном помещении</t>
  </si>
  <si>
    <t>Эксплуатация сетей ХВС</t>
  </si>
  <si>
    <t>Осенне-зимние и весенне-летние осмотры</t>
  </si>
  <si>
    <t>Эксплуатация линий электрических сетей</t>
  </si>
  <si>
    <t>Осмотр кровель</t>
  </si>
  <si>
    <t>Осмотр фундаментов</t>
  </si>
  <si>
    <t>Площадь со встроенными помещениями</t>
  </si>
  <si>
    <t>тариф с м2 с февраля</t>
  </si>
  <si>
    <t xml:space="preserve"> тариф с 1м2 января</t>
  </si>
  <si>
    <t>Заработная плата старшему по дому по решению собственников</t>
  </si>
  <si>
    <t>Установка и приобретение ощедомового водосчетчика</t>
  </si>
  <si>
    <t>Осмотр подъездов</t>
  </si>
  <si>
    <t>Эксплуатация системы центрального отопления в год</t>
  </si>
  <si>
    <t>Осмотр устройств в подвальных помещениях</t>
  </si>
  <si>
    <t>Промывка системы отопления</t>
  </si>
  <si>
    <t>Эксплуатация системы центрального отопления</t>
  </si>
  <si>
    <t xml:space="preserve">Плановые частичные осмотры канализации </t>
  </si>
  <si>
    <t>Плановые частичные осмотры канализации</t>
  </si>
  <si>
    <t>Эксплуатация системы центр.отопления</t>
  </si>
  <si>
    <t>Эксплуатация систем ХВС и ГВС</t>
  </si>
  <si>
    <t xml:space="preserve">Эксплуатация линий электрических сетей </t>
  </si>
  <si>
    <t>Осмотр устройств в подвальном помещении</t>
  </si>
  <si>
    <t>Промывка и опрессовка системы отопления</t>
  </si>
  <si>
    <t>Эксплуатация линий элетрических сетей</t>
  </si>
  <si>
    <t>Осмотр устройств в подвале</t>
  </si>
  <si>
    <t>Осмотр фундамента</t>
  </si>
  <si>
    <t>Удаление с кровли наледи</t>
  </si>
  <si>
    <t>Эксплуатация сетей ХВС и ГВС</t>
  </si>
  <si>
    <t>осмотр кровель</t>
  </si>
  <si>
    <t>осмотр фундамента</t>
  </si>
  <si>
    <t>осмотр подъездов</t>
  </si>
  <si>
    <t xml:space="preserve">Эксплуатация системы центрального отопления </t>
  </si>
  <si>
    <t>Эксплуатация системы ХВС и ГВС</t>
  </si>
  <si>
    <t>Осмотр кровли</t>
  </si>
  <si>
    <t>Осмотр подъезда</t>
  </si>
  <si>
    <t>Эксплуатация сетей ХВС ГВС</t>
  </si>
  <si>
    <t>Эксплуатация системы  ХВС</t>
  </si>
  <si>
    <t>Эксплуатация сетей ХВС м ГВС</t>
  </si>
  <si>
    <t>Осенне -зимние и весенне-летние осмотры</t>
  </si>
  <si>
    <t>Осенне-зимние весенне-летние осмотры</t>
  </si>
  <si>
    <t>Осенне-весенние и весенне-летние осмотры</t>
  </si>
  <si>
    <t>Заработная плата уборщице</t>
  </si>
  <si>
    <t>Дизобработка с работниками СЭС</t>
  </si>
  <si>
    <t>Ремонт балкона № 12</t>
  </si>
  <si>
    <t>Замена сгоревших приборов</t>
  </si>
  <si>
    <t>Замена сгоревших светильников</t>
  </si>
  <si>
    <t>Замена светильников</t>
  </si>
  <si>
    <t>Замена труб отопления</t>
  </si>
  <si>
    <t>Установка эконом.светильников</t>
  </si>
  <si>
    <t>Доход встройка</t>
  </si>
  <si>
    <t>Промывка и резивия запорной арматуры</t>
  </si>
  <si>
    <t>Промывка и ревизия системы отопления</t>
  </si>
  <si>
    <t>Промывка ревизия,опрессовка системы отопления</t>
  </si>
  <si>
    <t>Промывка,ревизия,опрессовка системы отопления</t>
  </si>
  <si>
    <t>Ремонт системы отопления</t>
  </si>
  <si>
    <t>Покос травы во дворе</t>
  </si>
  <si>
    <t>Покос травы</t>
  </si>
  <si>
    <t>Ремонт в подъезде электропроводки</t>
  </si>
  <si>
    <t>Замена сгоревших электроприборов</t>
  </si>
  <si>
    <t>Замена стояков ХВС и ГВС кв.2-14</t>
  </si>
  <si>
    <t>Изоляция системы отопления</t>
  </si>
  <si>
    <t>Замена трубы отопления д.57</t>
  </si>
  <si>
    <t>Производство работ по изоляции системы отопления</t>
  </si>
  <si>
    <t>Ленина90</t>
  </si>
  <si>
    <t>Ремонт смывного бачка кв.5</t>
  </si>
  <si>
    <t>Замена трубы КНС в подвале</t>
  </si>
  <si>
    <t>Тех.обслуживание встроенных помещений</t>
  </si>
  <si>
    <t>Ростелеком</t>
  </si>
  <si>
    <t>ТО ВДГО</t>
  </si>
  <si>
    <t>То ВДГО</t>
  </si>
  <si>
    <t>Ст-ть смет</t>
  </si>
  <si>
    <t>Дезинсекция от блох и комаров</t>
  </si>
  <si>
    <t>сбор платежей МФЦ</t>
  </si>
  <si>
    <t xml:space="preserve">                                                                                             </t>
  </si>
  <si>
    <t>Доходы по встроенных помещений</t>
  </si>
  <si>
    <t>Пробивка вентканала кв.5</t>
  </si>
  <si>
    <t>Ремонт отопления</t>
  </si>
  <si>
    <t>Замена лампочек</t>
  </si>
  <si>
    <t>Испытание трубопроводов системы центрального отопления в год</t>
  </si>
  <si>
    <t>Окончательная проверка системы в целом в год</t>
  </si>
  <si>
    <t>Установка энергосберегающих светильников</t>
  </si>
  <si>
    <t>Испытание трубопроводов системы центрального отопления</t>
  </si>
  <si>
    <t>Окончательная проверка при сдаче системы в год</t>
  </si>
  <si>
    <t>Спиливание на д/ площадке сухих деревьев</t>
  </si>
  <si>
    <t>Испытание системы центрального отопления</t>
  </si>
  <si>
    <t>Окончательная проверка системы в целом</t>
  </si>
  <si>
    <t>Испытание системы центрального отопления в год</t>
  </si>
  <si>
    <t>Окончательная проверка системы при сдаче</t>
  </si>
  <si>
    <t>Обследование кровли на предмет протечки</t>
  </si>
  <si>
    <t>Окончательная проверка при сдаче системы</t>
  </si>
  <si>
    <t>Рабочая проверка системы в целом</t>
  </si>
  <si>
    <t>Замена задвижки ГВС</t>
  </si>
  <si>
    <t>Ремонт отопления кв.49,53,61,57</t>
  </si>
  <si>
    <t>Испытание трубопроводов центрального отопления</t>
  </si>
  <si>
    <t>Сброс воздуха из системы отопления</t>
  </si>
  <si>
    <t xml:space="preserve">Испытание системы отопления </t>
  </si>
  <si>
    <t>Окончательная проверка системы отопления</t>
  </si>
  <si>
    <t>Покраска досок на козырьках</t>
  </si>
  <si>
    <t>Установка на окнах в подъездах фурнитуры</t>
  </si>
  <si>
    <t>Окончательная проверка системы в год</t>
  </si>
  <si>
    <t>Испытание системы трубопроводов</t>
  </si>
  <si>
    <t>Окончательная проверка системы</t>
  </si>
  <si>
    <t>Замена стояка отопления кв.16</t>
  </si>
  <si>
    <t>Сброс воздуха</t>
  </si>
  <si>
    <t>Ремонт отопления сварочные работы</t>
  </si>
  <si>
    <t>Осенне-зимние и весенне летние осмотры</t>
  </si>
  <si>
    <t>Остаток на 01.01.2013г.</t>
  </si>
  <si>
    <t>Техническое обслуживание ВДИС</t>
  </si>
  <si>
    <t>Санитарное содержание(работа дворников)</t>
  </si>
  <si>
    <t>ост.на 01.01.2013г.</t>
  </si>
  <si>
    <t>Остаток ден.средств на 01.01.2013г.-</t>
  </si>
  <si>
    <t>остаток на 01.01.2013г.</t>
  </si>
  <si>
    <t>Ф.Мистек 2а</t>
  </si>
  <si>
    <t>остаток на 01.01.13г.</t>
  </si>
  <si>
    <t>Установка в подъездах почтовых ящиков</t>
  </si>
  <si>
    <t>Остекление в подъезде оконных проемов</t>
  </si>
  <si>
    <t>Замена энергосберегающих патронов</t>
  </si>
  <si>
    <t>Замена энергосберегающих предметов</t>
  </si>
  <si>
    <t>Ремонт дверного полотна во 2-м подъезде</t>
  </si>
  <si>
    <t>Покраска частично стен, частично шпаклевка, побелка в п 1 подъезде</t>
  </si>
  <si>
    <t>Установка на железные двери доводчика</t>
  </si>
  <si>
    <t>Изготовление со старых дверных железных ворот входа в подвал</t>
  </si>
  <si>
    <t xml:space="preserve">Ремонт электроосвещения </t>
  </si>
  <si>
    <t>Замена сгоревших электроприборов в подъезде № 1</t>
  </si>
  <si>
    <t>Ремонт входной двери в подъезд</t>
  </si>
  <si>
    <t>Осмотр на чердаке вентканалов</t>
  </si>
  <si>
    <t>Установка над подъездами отливов</t>
  </si>
  <si>
    <t>Очистка места кровли от снега,вырубка старого материала,ремонт мягкой кровли</t>
  </si>
  <si>
    <t>Подготовка места и укладка плитки</t>
  </si>
  <si>
    <t>Ремонт дверного полотна,ремонт крышки выхода на кровлю</t>
  </si>
  <si>
    <t>Ремонт почтовых ящиков,прорезание отверстий для укрепления нижней части для закрытия на замок</t>
  </si>
  <si>
    <t>Пробивка вентканалов в кв.21,снятие решетки,очистка смотрового канала от сажи</t>
  </si>
  <si>
    <t>Заделка около канализации отверстия проходящей трубы</t>
  </si>
  <si>
    <t>Изготовление и установка дверного блока входа в подвал</t>
  </si>
  <si>
    <t>Замена старого непригодного дверного  замка новым</t>
  </si>
  <si>
    <t>Обследование маста протечки мягкой кровли,уборка с данного участка мусора, подготовка к работе</t>
  </si>
  <si>
    <t>Ремонт дверной коробки,установка на двери пружины</t>
  </si>
  <si>
    <t>Изготовление в электрощитовой дверного блока вместе с дверьми,установка на дверях фасонины</t>
  </si>
  <si>
    <t>Пробивка в стене отверстий, вычистка кирпича,сажи,закладка кирпичем отверстий,ремонт двери оцинкованным железом</t>
  </si>
  <si>
    <t>Ремонт дверного полотна,установка на дверных коробках пружин на вторые двери</t>
  </si>
  <si>
    <t>Сбивка с кровли сосулек</t>
  </si>
  <si>
    <t>Сбивка над подъездом №2 сосулек</t>
  </si>
  <si>
    <t>Посыпка на чердачном помещении отравы от мышей</t>
  </si>
  <si>
    <t>Разборка ленолеума ,снятие досок для осмотра протечки</t>
  </si>
  <si>
    <t>Освещение подвала для ремонта сантехники и осмотра труб</t>
  </si>
  <si>
    <t>Пробивка вентканала поквартирно кв.3</t>
  </si>
  <si>
    <t>Ремонт дверной коробки,ремонт замка,набивка на дверное полотно нащельника</t>
  </si>
  <si>
    <t>Ремонт вторых дверных полотен,подгонка,установка на железные двери фасонины,сверление железной двери,подключение электродрели</t>
  </si>
  <si>
    <t>Изготовление железных входных дверей,установка кода на дверной коробке</t>
  </si>
  <si>
    <t>Ремонт подъезда № 6</t>
  </si>
  <si>
    <t>Уборка на чердаке голубиного помета</t>
  </si>
  <si>
    <t>поступления от встройки</t>
  </si>
  <si>
    <t xml:space="preserve">Установка металлических дверей </t>
  </si>
  <si>
    <t>Установка металлических дверей</t>
  </si>
  <si>
    <t>Установка металлопластиковых окон</t>
  </si>
  <si>
    <t xml:space="preserve">   </t>
  </si>
  <si>
    <t>Очистка чердака от голубиного помета,укладка в мешки,снос мешков в подвал</t>
  </si>
  <si>
    <t>Заделка с левой стороны отверстия между дверьми</t>
  </si>
  <si>
    <t>Остекление в дверных проемах смотровых окон</t>
  </si>
  <si>
    <t>Замена в подъезде сгоревших энергосберегающих ламп</t>
  </si>
  <si>
    <t>Замена энергосберегающих ламп</t>
  </si>
  <si>
    <t>Установка на дверной крышке на кровлю запорной арматуры</t>
  </si>
  <si>
    <t>Уборка подвального помещения от бытового мусора</t>
  </si>
  <si>
    <t>Заделка алебастром отверстия после замены канализационной трубы стояка общего пользования</t>
  </si>
  <si>
    <t>Ремонт дверного полотна и коробки в подвале</t>
  </si>
  <si>
    <t>Установка на дверной коробке доводчика 1 подъезд</t>
  </si>
  <si>
    <t>Осмотр вентканалов,пробивка вентканала кв.20,заделка боровка цементом</t>
  </si>
  <si>
    <t>Изготовление доски объявлений</t>
  </si>
  <si>
    <t>Заделка около батарей штукатурки,укрепление плинтусов,укрепление железных полосок для укладки ленилеума</t>
  </si>
  <si>
    <t>Поквартирный обход дымовентканалов</t>
  </si>
  <si>
    <t>Поквартирный обход дымовентканалов,пробивка вентканала кв1,кв,24</t>
  </si>
  <si>
    <t>Скрепление на парапете железа от попадания на чердак голубей</t>
  </si>
  <si>
    <t>Частичная заделка в подъезде № 2 штукатурки после протечки</t>
  </si>
  <si>
    <t>пробивка вент.канала в кв.47</t>
  </si>
  <si>
    <t>Ремонт в подъезде электроосвещения</t>
  </si>
  <si>
    <t>Установка в подъезде на дверь пружины</t>
  </si>
  <si>
    <t>Обход поквартирный дымовентканалов</t>
  </si>
  <si>
    <t>Пробивка вентканалов кв.27,28</t>
  </si>
  <si>
    <t>Замена электролампочек в подвале</t>
  </si>
  <si>
    <t>Снятие кодового замка с дверного полотна п.№ 4,ремонт замка,переборка пластин,установка нового кода,установка дверного замка</t>
  </si>
  <si>
    <t>Обход поквартирный вентканалов,ремонт во 2 подъезде дверного полотнп,подгонка полотна,остекление оконной рамы</t>
  </si>
  <si>
    <t>Обследование чердачного помещения на ремонт глухих оконных проемов</t>
  </si>
  <si>
    <t>Заделка откосов после установка в 3 подъезде оконных блоков</t>
  </si>
  <si>
    <t>Поквартирный обход дымовентканалов,установка пружин на двери,ремонт дверных петель,укрепление дверных ручек</t>
  </si>
  <si>
    <t>Ремонт железного дверного замка в п.№2,переборка пластин,снятие замка,замена саморезов на болты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</si>
</sst>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 shrinkToFit="1"/>
    </xf>
    <xf numFmtId="2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24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1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60" zoomScaleNormal="80" zoomScalePageLayoutView="0" workbookViewId="0" topLeftCell="A23">
      <selection activeCell="P59" sqref="P59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8.87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2024.1</v>
      </c>
      <c r="C1" s="5"/>
      <c r="D1" s="5"/>
      <c r="E1" s="5"/>
      <c r="F1" s="5"/>
      <c r="G1" s="5"/>
      <c r="H1" s="5"/>
      <c r="I1" s="5"/>
      <c r="J1" s="5"/>
      <c r="K1" s="5" t="s">
        <v>647</v>
      </c>
      <c r="L1" s="5" t="s">
        <v>814</v>
      </c>
      <c r="M1" s="5"/>
      <c r="N1" s="8"/>
      <c r="O1" s="5"/>
      <c r="P1" s="5">
        <v>24655.02</v>
      </c>
    </row>
    <row r="2" spans="1:16" ht="12.75">
      <c r="A2" s="3" t="s">
        <v>620</v>
      </c>
      <c r="B2" s="6">
        <f>PRODUCT(B1,10.65)</f>
        <v>21556.665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3036.1499999999996</v>
      </c>
      <c r="D4" s="3">
        <f>B4*B1</f>
        <v>3036.1499999999996</v>
      </c>
      <c r="E4" s="3">
        <f>B4*B1</f>
        <v>3036.1499999999996</v>
      </c>
      <c r="F4" s="3">
        <f>B4*B1</f>
        <v>3036.1499999999996</v>
      </c>
      <c r="G4" s="3">
        <f>B4*B1</f>
        <v>3036.1499999999996</v>
      </c>
      <c r="H4" s="3">
        <f>B4*B1</f>
        <v>3036.1499999999996</v>
      </c>
      <c r="I4" s="3">
        <v>3036.15</v>
      </c>
      <c r="J4" s="3">
        <v>3036.15</v>
      </c>
      <c r="K4" s="3">
        <v>3036.15</v>
      </c>
      <c r="L4" s="3"/>
      <c r="M4" s="3"/>
      <c r="N4" s="3"/>
      <c r="O4" s="3"/>
      <c r="P4" s="3">
        <f aca="true" t="shared" si="0" ref="P4:P11">SUM(C4:O4)</f>
        <v>27325.350000000002</v>
      </c>
    </row>
    <row r="5" spans="1:16" ht="12.75">
      <c r="A5" s="3" t="s">
        <v>655</v>
      </c>
      <c r="B5" s="3">
        <v>1.5</v>
      </c>
      <c r="C5" s="3">
        <f>B5*B1</f>
        <v>3036.1499999999996</v>
      </c>
      <c r="D5" s="3">
        <f>B5*B1</f>
        <v>3036.1499999999996</v>
      </c>
      <c r="E5" s="3">
        <f>B5*B1</f>
        <v>3036.1499999999996</v>
      </c>
      <c r="F5" s="3">
        <f>B5*B1</f>
        <v>3036.1499999999996</v>
      </c>
      <c r="G5" s="3">
        <f>B5*B1</f>
        <v>3036.1499999999996</v>
      </c>
      <c r="H5" s="3">
        <f>B5*B1</f>
        <v>3036.1499999999996</v>
      </c>
      <c r="I5" s="3">
        <v>3036.15</v>
      </c>
      <c r="J5" s="3">
        <v>3036.15</v>
      </c>
      <c r="K5" s="3">
        <v>3036.15</v>
      </c>
      <c r="L5" s="3"/>
      <c r="M5" s="3"/>
      <c r="N5" s="3"/>
      <c r="O5" s="3"/>
      <c r="P5" s="3">
        <f t="shared" si="0"/>
        <v>27325.350000000002</v>
      </c>
    </row>
    <row r="6" spans="1:16" ht="12.75">
      <c r="A6" s="3" t="s">
        <v>611</v>
      </c>
      <c r="B6" s="3">
        <v>1.5</v>
      </c>
      <c r="C6" s="3">
        <f>B6*B1</f>
        <v>3036.1499999999996</v>
      </c>
      <c r="D6" s="3">
        <f>B6*B1</f>
        <v>3036.1499999999996</v>
      </c>
      <c r="E6" s="3">
        <f>B6*B1</f>
        <v>3036.1499999999996</v>
      </c>
      <c r="F6" s="3">
        <f>B6*B1</f>
        <v>3036.1499999999996</v>
      </c>
      <c r="G6" s="3">
        <f>B6*B1</f>
        <v>3036.1499999999996</v>
      </c>
      <c r="H6" s="3">
        <f>B6*B1</f>
        <v>3036.1499999999996</v>
      </c>
      <c r="I6" s="3">
        <v>3036.15</v>
      </c>
      <c r="J6" s="3">
        <v>3036.15</v>
      </c>
      <c r="K6" s="3">
        <v>3036.15</v>
      </c>
      <c r="L6" s="3"/>
      <c r="M6" s="3"/>
      <c r="N6" s="3"/>
      <c r="O6" s="3"/>
      <c r="P6" s="3">
        <f t="shared" si="0"/>
        <v>27325.350000000002</v>
      </c>
    </row>
    <row r="7" spans="1:16" ht="13.5" customHeight="1">
      <c r="A7" s="4" t="s">
        <v>819</v>
      </c>
      <c r="B7" s="3"/>
      <c r="C7" s="3">
        <v>1562.88</v>
      </c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 t="shared" si="0"/>
        <v>1562.88</v>
      </c>
    </row>
    <row r="8" spans="1:16" ht="12.75">
      <c r="A8" s="3" t="s">
        <v>705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2.75">
      <c r="A9" s="3" t="s">
        <v>706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SUM(C9:O9)</f>
        <v>0</v>
      </c>
    </row>
    <row r="10" spans="1:16" ht="12.75">
      <c r="A10" s="3" t="s">
        <v>707</v>
      </c>
      <c r="B10" s="3"/>
      <c r="C10" s="3"/>
      <c r="D10" s="3"/>
      <c r="E10" s="3"/>
      <c r="F10" s="3">
        <v>504.5</v>
      </c>
      <c r="G10" s="3"/>
      <c r="H10" s="3"/>
      <c r="I10" s="3"/>
      <c r="J10" s="3"/>
      <c r="K10" s="3"/>
      <c r="L10" s="3"/>
      <c r="M10" s="3"/>
      <c r="N10" s="3"/>
      <c r="O10" s="3"/>
      <c r="P10" s="3">
        <f>SUM(C10:O10)</f>
        <v>504.5</v>
      </c>
    </row>
    <row r="11" spans="1:16" ht="12.75">
      <c r="A11" s="3" t="s">
        <v>708</v>
      </c>
      <c r="B11" s="3">
        <v>0.4</v>
      </c>
      <c r="C11" s="3">
        <f>B11*B1</f>
        <v>809.64</v>
      </c>
      <c r="D11" s="3">
        <f>B11*B1</f>
        <v>809.64</v>
      </c>
      <c r="E11" s="3">
        <f>B11*B1</f>
        <v>809.64</v>
      </c>
      <c r="F11" s="3">
        <f>B11*B1</f>
        <v>809.64</v>
      </c>
      <c r="G11" s="3">
        <f>B11*B1</f>
        <v>809.64</v>
      </c>
      <c r="H11" s="3">
        <f>B11*B1</f>
        <v>809.64</v>
      </c>
      <c r="I11" s="3">
        <v>809.64</v>
      </c>
      <c r="J11" s="3">
        <v>809.64</v>
      </c>
      <c r="K11" s="3">
        <v>809.64</v>
      </c>
      <c r="L11" s="3"/>
      <c r="M11" s="3"/>
      <c r="N11" s="3"/>
      <c r="O11" s="3"/>
      <c r="P11" s="3">
        <f t="shared" si="0"/>
        <v>7286.760000000001</v>
      </c>
    </row>
    <row r="12" spans="1:16" ht="12.75">
      <c r="A12" s="3" t="s">
        <v>721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SUM(C12:O12)</f>
        <v>0</v>
      </c>
    </row>
    <row r="13" spans="1:16" ht="23.25" customHeight="1">
      <c r="A13" s="3" t="s">
        <v>709</v>
      </c>
      <c r="B13" s="3"/>
      <c r="C13" s="3"/>
      <c r="D13" s="3"/>
      <c r="E13" s="3"/>
      <c r="F13" s="3">
        <v>221.5</v>
      </c>
      <c r="G13" s="3"/>
      <c r="H13" s="3"/>
      <c r="I13" s="3"/>
      <c r="J13" s="3"/>
      <c r="K13" s="3"/>
      <c r="L13" s="3"/>
      <c r="M13" s="3"/>
      <c r="N13" s="3"/>
      <c r="O13" s="3"/>
      <c r="P13" s="3">
        <v>221.5</v>
      </c>
    </row>
    <row r="14" spans="1:16" ht="23.25" customHeight="1">
      <c r="A14" s="3" t="s">
        <v>730</v>
      </c>
      <c r="B14" s="3"/>
      <c r="C14" s="3"/>
      <c r="D14" s="3"/>
      <c r="E14" s="3"/>
      <c r="F14" s="3">
        <v>45.5</v>
      </c>
      <c r="G14" s="3"/>
      <c r="H14" s="3"/>
      <c r="I14" s="3"/>
      <c r="J14" s="3"/>
      <c r="K14" s="3"/>
      <c r="L14" s="3"/>
      <c r="M14" s="3"/>
      <c r="N14" s="3"/>
      <c r="O14" s="3"/>
      <c r="P14" s="3">
        <v>45.5</v>
      </c>
    </row>
    <row r="15" spans="1:16" ht="23.25" customHeight="1">
      <c r="A15" s="3" t="s">
        <v>716</v>
      </c>
      <c r="B15" s="3"/>
      <c r="C15" s="3"/>
      <c r="D15" s="3"/>
      <c r="E15" s="3"/>
      <c r="F15" s="3">
        <v>98</v>
      </c>
      <c r="G15" s="3"/>
      <c r="H15" s="3"/>
      <c r="I15" s="3"/>
      <c r="J15" s="3"/>
      <c r="K15" s="3"/>
      <c r="L15" s="3"/>
      <c r="M15" s="3"/>
      <c r="N15" s="3"/>
      <c r="O15" s="3"/>
      <c r="P15" s="3">
        <v>98</v>
      </c>
    </row>
    <row r="16" spans="1:16" ht="24.75" customHeight="1">
      <c r="A16" s="4" t="s">
        <v>824</v>
      </c>
      <c r="B16" s="3"/>
      <c r="C16" s="3">
        <v>1417.16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>SUM(C16:O16)</f>
        <v>1417.16</v>
      </c>
    </row>
    <row r="17" spans="1:16" ht="24.75" customHeight="1">
      <c r="A17" s="4" t="s">
        <v>828</v>
      </c>
      <c r="B17" s="3"/>
      <c r="C17" s="3">
        <v>260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260</v>
      </c>
    </row>
    <row r="18" spans="1:16" ht="24.75" customHeight="1">
      <c r="A18" s="4" t="s">
        <v>727</v>
      </c>
      <c r="B18" s="3"/>
      <c r="C18" s="3"/>
      <c r="D18" s="3"/>
      <c r="E18" s="3"/>
      <c r="F18" s="3"/>
      <c r="G18" s="3"/>
      <c r="H18" s="3"/>
      <c r="I18" s="3"/>
      <c r="J18" s="3">
        <v>9682</v>
      </c>
      <c r="K18" s="3"/>
      <c r="L18" s="3"/>
      <c r="M18" s="3"/>
      <c r="N18" s="3"/>
      <c r="O18" s="3"/>
      <c r="P18" s="3">
        <f>SUM(C18:O18)</f>
        <v>9682</v>
      </c>
    </row>
    <row r="19" spans="1:16" ht="24.75" customHeight="1">
      <c r="A19" s="4" t="s">
        <v>786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SUM(B19:O19)</f>
        <v>0</v>
      </c>
    </row>
    <row r="20" spans="1:16" ht="24.75" customHeight="1">
      <c r="A20" s="4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.75" customHeight="1">
      <c r="A21" s="4" t="s">
        <v>787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195.36</v>
      </c>
    </row>
    <row r="22" spans="1:16" ht="24.75" customHeight="1">
      <c r="A22" s="4" t="s">
        <v>95</v>
      </c>
      <c r="B22" s="3"/>
      <c r="C22" s="3"/>
      <c r="D22" s="3"/>
      <c r="E22" s="3"/>
      <c r="F22" s="3"/>
      <c r="G22" s="3"/>
      <c r="H22" s="3"/>
      <c r="I22" s="3"/>
      <c r="J22" s="3">
        <v>195.36</v>
      </c>
      <c r="K22" s="3"/>
      <c r="L22" s="3"/>
      <c r="M22" s="3"/>
      <c r="N22" s="3"/>
      <c r="O22" s="3"/>
      <c r="P22" s="3">
        <f aca="true" t="shared" si="1" ref="P22:P28">SUM(C22:O22)</f>
        <v>195.36</v>
      </c>
    </row>
    <row r="23" spans="1:16" ht="36" customHeight="1">
      <c r="A23" s="4" t="s">
        <v>329</v>
      </c>
      <c r="B23" s="3"/>
      <c r="C23" s="3">
        <v>69675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1"/>
        <v>69675</v>
      </c>
    </row>
    <row r="24" spans="1:16" ht="44.25" customHeight="1">
      <c r="A24" s="4" t="s">
        <v>835</v>
      </c>
      <c r="B24" s="3"/>
      <c r="C24" s="3">
        <v>781.44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1"/>
        <v>781.44</v>
      </c>
    </row>
    <row r="25" spans="1:16" ht="48.75" customHeight="1">
      <c r="A25" s="4" t="s">
        <v>266</v>
      </c>
      <c r="B25" s="3"/>
      <c r="C25" s="3"/>
      <c r="D25" s="3"/>
      <c r="E25" s="3">
        <v>1256.44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1"/>
        <v>1256.44</v>
      </c>
    </row>
    <row r="26" spans="1:16" ht="45">
      <c r="A26" s="4" t="s">
        <v>843</v>
      </c>
      <c r="B26" s="3"/>
      <c r="C26" s="3">
        <v>1183.16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1"/>
        <v>1183.16</v>
      </c>
    </row>
    <row r="27" spans="1:16" ht="12.75">
      <c r="A27" s="4" t="s">
        <v>855</v>
      </c>
      <c r="B27" s="3"/>
      <c r="C27" s="3"/>
      <c r="D27" s="3">
        <v>2344.32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2344.32</v>
      </c>
    </row>
    <row r="28" spans="1:16" ht="12.75">
      <c r="A28" s="4" t="s">
        <v>751</v>
      </c>
      <c r="B28" s="3"/>
      <c r="C28" s="3"/>
      <c r="D28" s="3">
        <v>348</v>
      </c>
      <c r="E28" s="3">
        <v>260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608</v>
      </c>
    </row>
    <row r="29" spans="1:16" ht="22.5">
      <c r="A29" s="4" t="s">
        <v>876</v>
      </c>
      <c r="B29" s="3"/>
      <c r="C29" s="3"/>
      <c r="D29" s="3">
        <v>1500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aca="true" t="shared" si="2" ref="P29:P35">SUM(C29:O29)</f>
        <v>1500</v>
      </c>
    </row>
    <row r="30" spans="1:16" ht="33.75">
      <c r="A30" s="4" t="s">
        <v>108</v>
      </c>
      <c r="B30" s="3"/>
      <c r="C30" s="3"/>
      <c r="D30" s="3">
        <v>5470.08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>SUM(C30:O30)</f>
        <v>5470.08</v>
      </c>
    </row>
    <row r="31" spans="1:16" ht="33.75">
      <c r="A31" s="4" t="s">
        <v>128</v>
      </c>
      <c r="B31" s="3"/>
      <c r="C31" s="3"/>
      <c r="D31" s="3"/>
      <c r="E31" s="3">
        <v>906.44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2"/>
        <v>906.44</v>
      </c>
    </row>
    <row r="32" spans="1:16" ht="22.5">
      <c r="A32" s="4" t="s">
        <v>129</v>
      </c>
      <c r="B32" s="3"/>
      <c r="C32" s="3"/>
      <c r="D32" s="3"/>
      <c r="E32" s="3">
        <v>5470.08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2"/>
        <v>5470.08</v>
      </c>
    </row>
    <row r="33" spans="1:16" ht="12.75">
      <c r="A33" s="4" t="s">
        <v>109</v>
      </c>
      <c r="B33" s="3"/>
      <c r="C33" s="3"/>
      <c r="D33" s="3"/>
      <c r="E33" s="3">
        <v>55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55</v>
      </c>
    </row>
    <row r="34" spans="1:16" ht="12.75">
      <c r="A34" s="4" t="s">
        <v>130</v>
      </c>
      <c r="B34" s="3"/>
      <c r="C34" s="3"/>
      <c r="D34" s="3"/>
      <c r="E34" s="3">
        <v>1562.88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1562.88</v>
      </c>
    </row>
    <row r="35" spans="1:16" ht="33.75">
      <c r="A35" s="4" t="s">
        <v>671</v>
      </c>
      <c r="B35" s="3"/>
      <c r="C35" s="3"/>
      <c r="D35" s="3"/>
      <c r="E35" s="3"/>
      <c r="F35" s="3">
        <v>390.72</v>
      </c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390.72</v>
      </c>
    </row>
    <row r="36" spans="1:16" ht="12.75">
      <c r="A36" s="4" t="s">
        <v>212</v>
      </c>
      <c r="B36" s="3"/>
      <c r="C36" s="3"/>
      <c r="D36" s="3"/>
      <c r="E36" s="3"/>
      <c r="F36" s="3">
        <v>2734.52</v>
      </c>
      <c r="G36" s="3"/>
      <c r="H36" s="3"/>
      <c r="I36" s="3"/>
      <c r="J36" s="3"/>
      <c r="K36" s="3"/>
      <c r="L36" s="3"/>
      <c r="M36" s="3"/>
      <c r="N36" s="3"/>
      <c r="O36" s="3"/>
      <c r="P36" s="3">
        <v>9491.54</v>
      </c>
    </row>
    <row r="37" spans="1:16" ht="12.75">
      <c r="A37" s="4" t="s">
        <v>765</v>
      </c>
      <c r="B37" s="3"/>
      <c r="C37" s="3">
        <v>9491.54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>SUM(C37:O37)</f>
        <v>9491.54</v>
      </c>
    </row>
    <row r="38" spans="1:16" ht="12.75">
      <c r="A38" s="4" t="s">
        <v>634</v>
      </c>
      <c r="B38" s="3">
        <v>0.6</v>
      </c>
      <c r="C38" s="3">
        <f>B38*B1</f>
        <v>1214.4599999999998</v>
      </c>
      <c r="D38" s="3">
        <f>B38*B1</f>
        <v>1214.4599999999998</v>
      </c>
      <c r="E38" s="3">
        <f>B38*B1</f>
        <v>1214.4599999999998</v>
      </c>
      <c r="F38" s="3">
        <f>B38*B1</f>
        <v>1214.4599999999998</v>
      </c>
      <c r="G38" s="3">
        <f>B38*B1</f>
        <v>1214.4599999999998</v>
      </c>
      <c r="H38" s="3">
        <f>B38*B1</f>
        <v>1214.4599999999998</v>
      </c>
      <c r="I38" s="3">
        <v>1214.46</v>
      </c>
      <c r="J38" s="3">
        <v>1214.46</v>
      </c>
      <c r="K38" s="3">
        <v>1214.46</v>
      </c>
      <c r="L38" s="3"/>
      <c r="M38" s="3"/>
      <c r="N38" s="3"/>
      <c r="O38" s="3"/>
      <c r="P38" s="3">
        <f>SUM(C38:O38)</f>
        <v>10930.14</v>
      </c>
    </row>
    <row r="39" spans="1:16" ht="12.75">
      <c r="A39" s="4" t="s">
        <v>689</v>
      </c>
      <c r="B39" s="3"/>
      <c r="C39" s="3">
        <v>2034</v>
      </c>
      <c r="D39" s="3">
        <v>2034</v>
      </c>
      <c r="E39" s="3">
        <v>2034</v>
      </c>
      <c r="F39" s="3">
        <v>2034</v>
      </c>
      <c r="G39" s="3">
        <v>2034</v>
      </c>
      <c r="H39" s="3">
        <v>2034</v>
      </c>
      <c r="I39" s="3">
        <v>2034</v>
      </c>
      <c r="J39" s="3">
        <v>2034</v>
      </c>
      <c r="K39" s="3"/>
      <c r="L39" s="3"/>
      <c r="M39" s="3"/>
      <c r="N39" s="3"/>
      <c r="O39" s="3"/>
      <c r="P39" s="3">
        <f>SUM(C39:O39)</f>
        <v>16272</v>
      </c>
    </row>
    <row r="40" spans="1:16" ht="12.75">
      <c r="A40" s="4" t="s">
        <v>65</v>
      </c>
      <c r="B40" s="3"/>
      <c r="C40" s="3"/>
      <c r="D40" s="3">
        <v>2471.88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>SUM(D40:O40)</f>
        <v>2471.88</v>
      </c>
    </row>
    <row r="41" spans="1:16" ht="12.75">
      <c r="A41" s="4" t="s">
        <v>274</v>
      </c>
      <c r="B41" s="3"/>
      <c r="C41" s="3"/>
      <c r="D41" s="3"/>
      <c r="E41" s="3">
        <v>1209.94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>SUM(C41:O41)</f>
        <v>1209.94</v>
      </c>
    </row>
    <row r="42" spans="1:16" ht="12.75">
      <c r="A42" s="4" t="s">
        <v>66</v>
      </c>
      <c r="B42" s="3"/>
      <c r="C42" s="3"/>
      <c r="D42" s="3">
        <v>892.12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>SUM(C42:O42)</f>
        <v>892.12</v>
      </c>
    </row>
    <row r="43" spans="1:16" ht="22.5">
      <c r="A43" s="4" t="s">
        <v>64</v>
      </c>
      <c r="B43" s="3"/>
      <c r="C43" s="3">
        <v>2712</v>
      </c>
      <c r="D43" s="3">
        <v>2712</v>
      </c>
      <c r="E43" s="3">
        <v>2712</v>
      </c>
      <c r="F43" s="3">
        <v>2712</v>
      </c>
      <c r="G43" s="3">
        <v>2712</v>
      </c>
      <c r="H43" s="3">
        <v>2712</v>
      </c>
      <c r="I43" s="3">
        <v>2712</v>
      </c>
      <c r="J43" s="3">
        <v>2712</v>
      </c>
      <c r="K43" s="3">
        <v>2712</v>
      </c>
      <c r="L43" s="3"/>
      <c r="M43" s="3"/>
      <c r="N43" s="3"/>
      <c r="O43" s="3"/>
      <c r="P43" s="3">
        <f>SUM(C43:O43)</f>
        <v>24408</v>
      </c>
    </row>
    <row r="44" spans="1:16" ht="12.75">
      <c r="A44" s="4" t="s">
        <v>628</v>
      </c>
      <c r="B44" s="3"/>
      <c r="C44" s="3">
        <v>70.84</v>
      </c>
      <c r="D44" s="3">
        <v>70.84</v>
      </c>
      <c r="E44" s="3">
        <v>70.84</v>
      </c>
      <c r="F44" s="3">
        <v>70.84</v>
      </c>
      <c r="G44" s="3">
        <v>70.84</v>
      </c>
      <c r="H44" s="3">
        <v>70.84</v>
      </c>
      <c r="I44" s="3">
        <v>236.15</v>
      </c>
      <c r="J44" s="3">
        <v>236.15</v>
      </c>
      <c r="K44" s="3">
        <v>236.15</v>
      </c>
      <c r="L44" s="3"/>
      <c r="M44" s="3"/>
      <c r="N44" s="3"/>
      <c r="O44" s="3"/>
      <c r="P44" s="3"/>
    </row>
    <row r="45" spans="1:16" ht="12.75">
      <c r="A45" s="4" t="s">
        <v>63</v>
      </c>
      <c r="B45" s="3"/>
      <c r="C45" s="3"/>
      <c r="D45" s="3"/>
      <c r="E45" s="3"/>
      <c r="F45" s="3"/>
      <c r="G45" s="3">
        <v>781.44</v>
      </c>
      <c r="H45" s="3"/>
      <c r="I45" s="3"/>
      <c r="J45" s="3"/>
      <c r="K45" s="3"/>
      <c r="L45" s="3"/>
      <c r="M45" s="3"/>
      <c r="N45" s="3"/>
      <c r="O45" s="3"/>
      <c r="P45" s="3">
        <f>SUM(C45:O45)</f>
        <v>781.44</v>
      </c>
    </row>
    <row r="46" spans="1:16" ht="12.75">
      <c r="A46" s="4" t="s">
        <v>396</v>
      </c>
      <c r="B46" s="3"/>
      <c r="C46" s="3">
        <v>70.84</v>
      </c>
      <c r="D46" s="3">
        <v>70.84</v>
      </c>
      <c r="E46" s="3">
        <v>70.84</v>
      </c>
      <c r="F46" s="3">
        <v>70.84</v>
      </c>
      <c r="G46" s="3">
        <v>70.84</v>
      </c>
      <c r="H46" s="3">
        <v>70.84</v>
      </c>
      <c r="I46" s="3">
        <v>236.15</v>
      </c>
      <c r="J46" s="3">
        <v>236.15</v>
      </c>
      <c r="K46" s="3">
        <v>236.15</v>
      </c>
      <c r="L46" s="3"/>
      <c r="M46" s="3"/>
      <c r="N46" s="3"/>
      <c r="O46" s="3"/>
      <c r="P46" s="3">
        <f>SUM(C46:O46)</f>
        <v>1133.49</v>
      </c>
    </row>
    <row r="47" spans="1:16" ht="12.75">
      <c r="A47" s="3" t="s">
        <v>67</v>
      </c>
      <c r="B47" s="3"/>
      <c r="C47" s="3"/>
      <c r="D47" s="3">
        <v>469.72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>SUM(D47:O47)</f>
        <v>469.72</v>
      </c>
    </row>
    <row r="48" spans="1:16" ht="12.75">
      <c r="A48" s="4" t="s">
        <v>312</v>
      </c>
      <c r="B48" s="3"/>
      <c r="C48" s="3"/>
      <c r="D48" s="3"/>
      <c r="E48" s="3"/>
      <c r="F48" s="3">
        <v>7891.44</v>
      </c>
      <c r="G48" s="3"/>
      <c r="H48" s="3"/>
      <c r="I48" s="3"/>
      <c r="J48" s="3"/>
      <c r="K48" s="3" t="s">
        <v>860</v>
      </c>
      <c r="L48" s="3"/>
      <c r="M48" s="3"/>
      <c r="N48" s="3"/>
      <c r="O48" s="3"/>
      <c r="P48" s="3">
        <f aca="true" t="shared" si="3" ref="P48:P58">SUM(C48:O48)</f>
        <v>7891.44</v>
      </c>
    </row>
    <row r="49" spans="1:16" ht="12.75">
      <c r="A49" s="4" t="s">
        <v>68</v>
      </c>
      <c r="B49" s="3"/>
      <c r="C49" s="3"/>
      <c r="D49" s="3"/>
      <c r="E49" s="3"/>
      <c r="F49" s="3"/>
      <c r="G49" s="3"/>
      <c r="H49" s="3">
        <v>27066.76</v>
      </c>
      <c r="I49" s="3"/>
      <c r="J49" s="3"/>
      <c r="K49" s="3"/>
      <c r="L49" s="3"/>
      <c r="M49" s="3"/>
      <c r="N49" s="3"/>
      <c r="O49" s="3"/>
      <c r="P49" s="3">
        <f t="shared" si="3"/>
        <v>27066.76</v>
      </c>
    </row>
    <row r="50" spans="1:16" ht="12.75">
      <c r="A50" s="4" t="s">
        <v>69</v>
      </c>
      <c r="B50" s="3"/>
      <c r="C50" s="3"/>
      <c r="D50" s="3"/>
      <c r="E50" s="3"/>
      <c r="F50" s="3"/>
      <c r="G50" s="3"/>
      <c r="H50" s="3"/>
      <c r="I50" s="3"/>
      <c r="J50" s="3">
        <v>4069.57</v>
      </c>
      <c r="K50" s="3"/>
      <c r="L50" s="3"/>
      <c r="M50" s="3"/>
      <c r="N50" s="3"/>
      <c r="O50" s="3"/>
      <c r="P50" s="3">
        <v>4069.57</v>
      </c>
    </row>
    <row r="51" spans="1:16" ht="22.5">
      <c r="A51" s="4" t="s">
        <v>427</v>
      </c>
      <c r="B51" s="3"/>
      <c r="C51" s="3"/>
      <c r="D51" s="3"/>
      <c r="E51" s="3"/>
      <c r="F51" s="3"/>
      <c r="G51" s="3"/>
      <c r="H51" s="3">
        <v>778.08</v>
      </c>
      <c r="I51" s="3"/>
      <c r="J51" s="3"/>
      <c r="K51" s="3"/>
      <c r="L51" s="3"/>
      <c r="M51" s="3"/>
      <c r="N51" s="3"/>
      <c r="O51" s="3"/>
      <c r="P51" s="3">
        <f t="shared" si="3"/>
        <v>778.08</v>
      </c>
    </row>
    <row r="52" spans="1:16" ht="12.75">
      <c r="A52" s="4" t="s">
        <v>399</v>
      </c>
      <c r="B52" s="3"/>
      <c r="C52" s="3"/>
      <c r="D52" s="3"/>
      <c r="E52" s="3"/>
      <c r="F52" s="3"/>
      <c r="G52" s="3">
        <v>706.08</v>
      </c>
      <c r="H52" s="3"/>
      <c r="I52" s="3"/>
      <c r="J52" s="3"/>
      <c r="K52" s="3"/>
      <c r="L52" s="3"/>
      <c r="M52" s="3"/>
      <c r="N52" s="3"/>
      <c r="O52" s="3"/>
      <c r="P52" s="3">
        <f t="shared" si="3"/>
        <v>706.08</v>
      </c>
    </row>
    <row r="53" spans="1:16" ht="12.75">
      <c r="A53" s="4" t="s">
        <v>70</v>
      </c>
      <c r="B53" s="3"/>
      <c r="C53" s="3"/>
      <c r="D53" s="3"/>
      <c r="E53" s="3"/>
      <c r="F53" s="3">
        <v>390.72</v>
      </c>
      <c r="G53" s="3"/>
      <c r="H53" s="3"/>
      <c r="I53" s="3"/>
      <c r="J53" s="3"/>
      <c r="K53" s="3"/>
      <c r="L53" s="3"/>
      <c r="M53" s="3"/>
      <c r="N53" s="3"/>
      <c r="O53" s="3"/>
      <c r="P53" s="3">
        <f t="shared" si="3"/>
        <v>390.72</v>
      </c>
    </row>
    <row r="54" spans="1:16" ht="22.5">
      <c r="A54" s="4" t="s">
        <v>564</v>
      </c>
      <c r="B54" s="3"/>
      <c r="C54" s="3"/>
      <c r="D54" s="3"/>
      <c r="E54" s="3"/>
      <c r="F54" s="3"/>
      <c r="G54" s="3"/>
      <c r="H54" s="3"/>
      <c r="I54" s="3"/>
      <c r="J54" s="3">
        <v>2028.88</v>
      </c>
      <c r="K54" s="3"/>
      <c r="L54" s="3"/>
      <c r="M54" s="3"/>
      <c r="N54" s="3"/>
      <c r="O54" s="3"/>
      <c r="P54" s="3">
        <v>2028.88</v>
      </c>
    </row>
    <row r="55" spans="1:16" ht="22.5">
      <c r="A55" s="4" t="s">
        <v>592</v>
      </c>
      <c r="B55" s="3"/>
      <c r="C55" s="3"/>
      <c r="D55" s="3"/>
      <c r="E55" s="3"/>
      <c r="F55" s="3"/>
      <c r="G55" s="3"/>
      <c r="H55" s="3"/>
      <c r="I55" s="3"/>
      <c r="J55" s="3"/>
      <c r="K55" s="3">
        <v>5245.4</v>
      </c>
      <c r="L55" s="3"/>
      <c r="M55" s="3"/>
      <c r="N55" s="3"/>
      <c r="O55" s="3"/>
      <c r="P55" s="3">
        <v>5245.4</v>
      </c>
    </row>
    <row r="56" spans="1:16" ht="12.75">
      <c r="A56" s="4" t="s">
        <v>378</v>
      </c>
      <c r="B56" s="3"/>
      <c r="C56" s="3"/>
      <c r="D56" s="3"/>
      <c r="E56" s="3"/>
      <c r="F56" s="3"/>
      <c r="G56" s="3"/>
      <c r="H56" s="3"/>
      <c r="I56" s="3"/>
      <c r="J56" s="3"/>
      <c r="K56" s="3">
        <v>111.88</v>
      </c>
      <c r="L56" s="3"/>
      <c r="M56" s="3"/>
      <c r="N56" s="3"/>
      <c r="O56" s="3"/>
      <c r="P56" s="3">
        <v>111.88</v>
      </c>
    </row>
    <row r="57" spans="1:16" ht="12.75">
      <c r="A57" s="4" t="s">
        <v>324</v>
      </c>
      <c r="B57" s="3"/>
      <c r="C57" s="3">
        <v>500</v>
      </c>
      <c r="D57" s="3">
        <v>500</v>
      </c>
      <c r="E57" s="3">
        <v>500</v>
      </c>
      <c r="F57" s="3">
        <v>500</v>
      </c>
      <c r="G57" s="3"/>
      <c r="H57" s="3"/>
      <c r="I57" s="3"/>
      <c r="J57" s="3"/>
      <c r="K57" s="3"/>
      <c r="L57" s="3"/>
      <c r="M57" s="3"/>
      <c r="N57" s="3"/>
      <c r="O57" s="3"/>
      <c r="P57" s="3">
        <v>2000</v>
      </c>
    </row>
    <row r="58" spans="1:16" ht="22.5">
      <c r="A58" s="4" t="s">
        <v>429</v>
      </c>
      <c r="B58" s="3"/>
      <c r="C58" s="3"/>
      <c r="D58" s="3"/>
      <c r="E58" s="3"/>
      <c r="F58" s="3"/>
      <c r="G58" s="3"/>
      <c r="H58" s="3">
        <v>486.72</v>
      </c>
      <c r="I58" s="3"/>
      <c r="J58" s="3"/>
      <c r="K58" s="3"/>
      <c r="L58" s="3"/>
      <c r="M58" s="3"/>
      <c r="N58" s="3"/>
      <c r="O58" s="3"/>
      <c r="P58" s="3">
        <f t="shared" si="3"/>
        <v>486.72</v>
      </c>
    </row>
    <row r="59" spans="1:16" ht="12.75">
      <c r="A59" s="4" t="s">
        <v>566</v>
      </c>
      <c r="B59" s="3"/>
      <c r="C59" s="3"/>
      <c r="D59" s="3"/>
      <c r="E59" s="3"/>
      <c r="F59" s="3"/>
      <c r="G59" s="3"/>
      <c r="H59" s="3"/>
      <c r="I59" s="3"/>
      <c r="J59" s="3">
        <v>1970.88</v>
      </c>
      <c r="K59" s="3"/>
      <c r="L59" s="3"/>
      <c r="M59" s="3"/>
      <c r="N59" s="3"/>
      <c r="O59" s="3"/>
      <c r="P59" s="3">
        <v>1970.88</v>
      </c>
    </row>
    <row r="60" spans="1:16" ht="12.75">
      <c r="A60" s="4" t="s">
        <v>467</v>
      </c>
      <c r="B60" s="3"/>
      <c r="C60" s="3"/>
      <c r="D60" s="3"/>
      <c r="E60" s="3">
        <f>1250+1000</f>
        <v>2250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>SUM(D60:O60)</f>
        <v>2250</v>
      </c>
    </row>
    <row r="61" spans="1:16" ht="12.75">
      <c r="A61" s="4" t="s">
        <v>71</v>
      </c>
      <c r="B61" s="3"/>
      <c r="C61" s="3">
        <f>SUM(C4:C47)</f>
        <v>100391.41000000002</v>
      </c>
      <c r="D61" s="6">
        <f>SUM(D4:D47)</f>
        <v>29516.35</v>
      </c>
      <c r="E61" s="3">
        <f>SUM(E4:E47)</f>
        <v>26741.01</v>
      </c>
      <c r="F61" s="3">
        <f>SUM(F4:F47)</f>
        <v>20014.969999999998</v>
      </c>
      <c r="G61" s="6">
        <f>SUM(G4:G47)</f>
        <v>16801.67</v>
      </c>
      <c r="H61" s="6">
        <f>SUM(H4:H46)</f>
        <v>16020.229999999998</v>
      </c>
      <c r="I61" s="3">
        <f>SUM(I4:I60)</f>
        <v>16350.849999999999</v>
      </c>
      <c r="J61" s="3">
        <f>SUM(J4:J60)</f>
        <v>34297.54</v>
      </c>
      <c r="K61" s="3">
        <f>SUM(K4:K60)</f>
        <v>19674.13</v>
      </c>
      <c r="L61" s="3">
        <f>SUM(L4:L47)</f>
        <v>0</v>
      </c>
      <c r="M61" s="3">
        <f>SUM(M4:M46)</f>
        <v>0</v>
      </c>
      <c r="N61" s="3">
        <f>SUM(N4:N47)</f>
        <v>0</v>
      </c>
      <c r="O61" s="3">
        <f>SUM(O4:O47)</f>
        <v>0</v>
      </c>
      <c r="P61" s="6">
        <f>SUM(P4:P60)</f>
        <v>327196.85000000003</v>
      </c>
    </row>
    <row r="62" spans="1:16" ht="12.75">
      <c r="A62" s="3" t="s">
        <v>72</v>
      </c>
      <c r="B62" s="3"/>
      <c r="C62" s="3">
        <v>16884.24</v>
      </c>
      <c r="D62" s="3">
        <v>23051.12</v>
      </c>
      <c r="E62" s="3">
        <v>23576.65</v>
      </c>
      <c r="F62" s="3">
        <v>23901.84</v>
      </c>
      <c r="G62" s="3">
        <v>22937.45</v>
      </c>
      <c r="H62" s="3">
        <v>22796.48</v>
      </c>
      <c r="I62" s="3">
        <v>24406.98</v>
      </c>
      <c r="J62" s="3">
        <v>24822.17</v>
      </c>
      <c r="K62" s="3">
        <v>24288.41</v>
      </c>
      <c r="L62" s="3"/>
      <c r="M62" s="3"/>
      <c r="N62" s="3"/>
      <c r="O62" s="3"/>
      <c r="P62" s="3">
        <f>SUM(C62:O62)+P71</f>
        <v>230631.01</v>
      </c>
    </row>
    <row r="63" spans="1:16" s="1" customFormat="1" ht="12.75">
      <c r="A63" s="3" t="s">
        <v>619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>
        <f>P62-P61+P1</f>
        <v>-71910.82000000002</v>
      </c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>SUM(C64:O64)</f>
        <v>0</v>
      </c>
    </row>
    <row r="65" spans="1:16" ht="12.75">
      <c r="A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6" ht="12.75">
      <c r="A68" s="3"/>
      <c r="B68" s="45" t="s">
        <v>686</v>
      </c>
      <c r="C68" s="46"/>
      <c r="D68" s="46"/>
      <c r="E68" s="46"/>
      <c r="F68" s="47"/>
    </row>
    <row r="69" ht="12.75">
      <c r="G69" s="2" t="s">
        <v>627</v>
      </c>
    </row>
    <row r="71" spans="7:16" ht="12.75">
      <c r="G71" s="2">
        <v>10651.41</v>
      </c>
      <c r="H71" s="2">
        <v>2662.85</v>
      </c>
      <c r="I71" s="2">
        <v>3550.47</v>
      </c>
      <c r="J71" s="2">
        <v>3550.47</v>
      </c>
      <c r="K71" s="2">
        <v>3550.47</v>
      </c>
      <c r="P71" s="2">
        <f>SUM(C71:O71)</f>
        <v>23965.670000000002</v>
      </c>
    </row>
    <row r="72" ht="12.75">
      <c r="A72" s="2" t="s">
        <v>754</v>
      </c>
    </row>
  </sheetData>
  <sheetProtection/>
  <mergeCells count="1">
    <mergeCell ref="B68:F68"/>
  </mergeCells>
  <printOptions/>
  <pageMargins left="0.7" right="0.7" top="0.75" bottom="0.75" header="0.3" footer="0.3"/>
  <pageSetup horizontalDpi="600" verticalDpi="600" orientation="landscape" paperSize="9" scale="72" r:id="rId1"/>
  <rowBreaks count="1" manualBreakCount="1">
    <brk id="3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view="pageBreakPreview" zoomScale="60" zoomScalePageLayoutView="0" workbookViewId="0" topLeftCell="A1">
      <selection activeCell="P39" sqref="P39"/>
    </sheetView>
  </sheetViews>
  <sheetFormatPr defaultColWidth="9.125" defaultRowHeight="12.75"/>
  <cols>
    <col min="1" max="1" width="34.375" style="2" customWidth="1"/>
    <col min="2" max="2" width="12.87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5" width="9.125" style="2" customWidth="1"/>
    <col min="16" max="16" width="11.375" style="2" customWidth="1"/>
    <col min="17" max="16384" width="9.125" style="2" customWidth="1"/>
  </cols>
  <sheetData>
    <row r="1" spans="1:16" s="1" customFormat="1" ht="12.75">
      <c r="A1" s="5" t="s">
        <v>621</v>
      </c>
      <c r="B1" s="5">
        <v>2033.6</v>
      </c>
      <c r="C1" s="5"/>
      <c r="D1" s="5"/>
      <c r="E1" s="5"/>
      <c r="F1" s="5"/>
      <c r="G1" s="5"/>
      <c r="H1" s="5" t="s">
        <v>617</v>
      </c>
      <c r="I1" s="5"/>
      <c r="J1" s="5"/>
      <c r="K1" s="5" t="s">
        <v>632</v>
      </c>
      <c r="L1" s="5" t="s">
        <v>811</v>
      </c>
      <c r="M1" s="5"/>
      <c r="N1" s="5"/>
      <c r="O1" s="5"/>
      <c r="P1" s="5">
        <v>-86951.12</v>
      </c>
    </row>
    <row r="2" spans="1:16" ht="12.75">
      <c r="A2" s="3" t="s">
        <v>620</v>
      </c>
      <c r="B2" s="6">
        <f>PRODUCT(B1,10.65)</f>
        <v>21657.84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3050.3999999999996</v>
      </c>
      <c r="D4" s="3">
        <f>B4*B1</f>
        <v>3050.3999999999996</v>
      </c>
      <c r="E4" s="3">
        <f>B4*B1</f>
        <v>3050.3999999999996</v>
      </c>
      <c r="F4" s="3">
        <f>B4*B1</f>
        <v>3050.3999999999996</v>
      </c>
      <c r="G4" s="3">
        <f>B4*B1</f>
        <v>3050.3999999999996</v>
      </c>
      <c r="H4" s="3">
        <f>B4*B1</f>
        <v>3050.3999999999996</v>
      </c>
      <c r="I4" s="3">
        <v>3050.4</v>
      </c>
      <c r="J4" s="3">
        <v>3050.4</v>
      </c>
      <c r="K4" s="3">
        <v>3050.4</v>
      </c>
      <c r="L4" s="3"/>
      <c r="M4" s="3"/>
      <c r="N4" s="3"/>
      <c r="O4" s="3"/>
      <c r="P4" s="3">
        <f>SUM(C4:N4)</f>
        <v>27453.600000000002</v>
      </c>
    </row>
    <row r="5" spans="1:16" ht="12.75">
      <c r="A5" s="3" t="s">
        <v>650</v>
      </c>
      <c r="B5" s="3">
        <v>1.5</v>
      </c>
      <c r="C5" s="3">
        <f>B5*B1</f>
        <v>3050.3999999999996</v>
      </c>
      <c r="D5" s="3">
        <f>B5*B1</f>
        <v>3050.3999999999996</v>
      </c>
      <c r="E5" s="3">
        <f>B5*B1</f>
        <v>3050.3999999999996</v>
      </c>
      <c r="F5" s="3">
        <f>B5*B1</f>
        <v>3050.3999999999996</v>
      </c>
      <c r="G5" s="3">
        <f>B5*B1</f>
        <v>3050.3999999999996</v>
      </c>
      <c r="H5" s="3">
        <f>B5*B1</f>
        <v>3050.3999999999996</v>
      </c>
      <c r="I5" s="3">
        <v>3050.4</v>
      </c>
      <c r="J5" s="3">
        <v>3050.4</v>
      </c>
      <c r="K5" s="3">
        <v>3050.4</v>
      </c>
      <c r="L5" s="3"/>
      <c r="M5" s="3"/>
      <c r="N5" s="3"/>
      <c r="O5" s="3"/>
      <c r="P5" s="3">
        <f>SUM(C5:N5)</f>
        <v>27453.600000000002</v>
      </c>
    </row>
    <row r="6" spans="1:16" ht="12.75">
      <c r="A6" s="3" t="s">
        <v>611</v>
      </c>
      <c r="B6" s="3">
        <v>1.5</v>
      </c>
      <c r="C6" s="3">
        <f>B6*B1</f>
        <v>3050.3999999999996</v>
      </c>
      <c r="D6" s="3">
        <f>B6*B1</f>
        <v>3050.3999999999996</v>
      </c>
      <c r="E6" s="3">
        <f>B6*B1</f>
        <v>3050.3999999999996</v>
      </c>
      <c r="F6" s="3">
        <f>B6*B1</f>
        <v>3050.3999999999996</v>
      </c>
      <c r="G6" s="3">
        <f>B6*B1</f>
        <v>3050.3999999999996</v>
      </c>
      <c r="H6" s="3">
        <f>B6*B1</f>
        <v>3050.3999999999996</v>
      </c>
      <c r="I6" s="3">
        <v>3050.4</v>
      </c>
      <c r="J6" s="3">
        <v>3050.4</v>
      </c>
      <c r="K6" s="3">
        <v>3050.4</v>
      </c>
      <c r="L6" s="3"/>
      <c r="M6" s="3"/>
      <c r="N6" s="3"/>
      <c r="O6" s="3"/>
      <c r="P6" s="3">
        <f aca="true" t="shared" si="0" ref="P6:P11">SUM(C6:O6)</f>
        <v>27453.600000000002</v>
      </c>
    </row>
    <row r="7" spans="1:16" ht="22.5">
      <c r="A7" s="4" t="s">
        <v>720</v>
      </c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2.75">
      <c r="A8" s="3" t="s">
        <v>729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2.75">
      <c r="A9" s="3" t="s">
        <v>706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SUM(C9:O9)</f>
        <v>0</v>
      </c>
    </row>
    <row r="10" spans="1:16" ht="12.75">
      <c r="A10" s="3" t="s">
        <v>707</v>
      </c>
      <c r="B10" s="3"/>
      <c r="C10" s="3"/>
      <c r="D10" s="3"/>
      <c r="E10" s="3"/>
      <c r="F10" s="3">
        <v>555</v>
      </c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555</v>
      </c>
    </row>
    <row r="11" spans="1:16" ht="12.75">
      <c r="A11" s="3" t="s">
        <v>708</v>
      </c>
      <c r="B11" s="3">
        <v>0.4</v>
      </c>
      <c r="C11" s="3">
        <v>813.44</v>
      </c>
      <c r="D11" s="3">
        <f>B11*B1</f>
        <v>813.44</v>
      </c>
      <c r="E11" s="3">
        <f>B11*B1</f>
        <v>813.44</v>
      </c>
      <c r="F11" s="3">
        <f>B11*B1</f>
        <v>813.44</v>
      </c>
      <c r="G11" s="3">
        <f>B11*B1</f>
        <v>813.44</v>
      </c>
      <c r="H11" s="3">
        <f>B11*B1</f>
        <v>813.44</v>
      </c>
      <c r="I11" s="3">
        <v>813.44</v>
      </c>
      <c r="J11" s="3">
        <v>813.44</v>
      </c>
      <c r="K11" s="3">
        <v>813.44</v>
      </c>
      <c r="L11" s="3"/>
      <c r="M11" s="3"/>
      <c r="N11" s="3"/>
      <c r="O11" s="3"/>
      <c r="P11" s="3">
        <f t="shared" si="0"/>
        <v>7320.960000000001</v>
      </c>
    </row>
    <row r="12" spans="1:16" ht="12.75">
      <c r="A12" s="3" t="s">
        <v>722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SUM(C12:O12)</f>
        <v>0</v>
      </c>
    </row>
    <row r="13" spans="1:16" ht="12.75">
      <c r="A13" s="3" t="s">
        <v>719</v>
      </c>
      <c r="B13" s="3"/>
      <c r="C13" s="3"/>
      <c r="D13" s="3"/>
      <c r="E13" s="3"/>
      <c r="F13" s="3"/>
      <c r="G13" s="3"/>
      <c r="H13" s="3"/>
      <c r="I13" s="3"/>
      <c r="J13" s="3">
        <v>9682</v>
      </c>
      <c r="K13" s="3"/>
      <c r="L13" s="3"/>
      <c r="M13" s="3"/>
      <c r="N13" s="3"/>
      <c r="O13" s="3"/>
      <c r="P13" s="3">
        <v>9682</v>
      </c>
    </row>
    <row r="14" spans="1:16" ht="12.75">
      <c r="A14" s="3" t="s">
        <v>709</v>
      </c>
      <c r="B14" s="3"/>
      <c r="C14" s="3"/>
      <c r="D14" s="3"/>
      <c r="E14" s="3"/>
      <c r="F14" s="3">
        <v>225</v>
      </c>
      <c r="G14" s="3"/>
      <c r="H14" s="3"/>
      <c r="I14" s="3"/>
      <c r="J14" s="3"/>
      <c r="K14" s="3"/>
      <c r="L14" s="3"/>
      <c r="M14" s="3"/>
      <c r="N14" s="3"/>
      <c r="O14" s="3"/>
      <c r="P14" s="3">
        <f>SUM(C14:O14)</f>
        <v>225</v>
      </c>
    </row>
    <row r="15" spans="1:16" ht="12.75">
      <c r="A15" s="3" t="s">
        <v>730</v>
      </c>
      <c r="B15" s="3"/>
      <c r="C15" s="3"/>
      <c r="D15" s="3"/>
      <c r="E15" s="3"/>
      <c r="F15" s="3">
        <v>45.5</v>
      </c>
      <c r="G15" s="3"/>
      <c r="H15" s="3"/>
      <c r="I15" s="3"/>
      <c r="J15" s="3"/>
      <c r="K15" s="3"/>
      <c r="L15" s="3"/>
      <c r="M15" s="3"/>
      <c r="N15" s="3"/>
      <c r="O15" s="3"/>
      <c r="P15" s="3">
        <f>SUM(C15:O15)</f>
        <v>45.5</v>
      </c>
    </row>
    <row r="16" spans="1:16" ht="12.75">
      <c r="A16" s="3" t="s">
        <v>716</v>
      </c>
      <c r="B16" s="3"/>
      <c r="C16" s="3"/>
      <c r="D16" s="3"/>
      <c r="E16" s="3"/>
      <c r="F16" s="3">
        <v>98</v>
      </c>
      <c r="G16" s="3"/>
      <c r="H16" s="3"/>
      <c r="I16" s="3"/>
      <c r="J16" s="3"/>
      <c r="K16" s="3"/>
      <c r="L16" s="3"/>
      <c r="M16" s="3"/>
      <c r="N16" s="3"/>
      <c r="O16" s="3"/>
      <c r="P16" s="3">
        <f>SUM(C16:O16)</f>
        <v>98</v>
      </c>
    </row>
    <row r="17" spans="1:16" ht="22.5">
      <c r="A17" s="4" t="s">
        <v>834</v>
      </c>
      <c r="B17" s="3"/>
      <c r="C17" s="3">
        <v>390.72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390.72</v>
      </c>
    </row>
    <row r="18" spans="1:16" ht="22.5">
      <c r="A18" s="4" t="s">
        <v>866</v>
      </c>
      <c r="B18" s="3"/>
      <c r="C18" s="3"/>
      <c r="D18" s="3">
        <v>800.72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800.72</v>
      </c>
    </row>
    <row r="19" spans="1:16" ht="12.75">
      <c r="A19" s="4" t="s">
        <v>13</v>
      </c>
      <c r="B19" s="3"/>
      <c r="C19" s="3"/>
      <c r="D19" s="3">
        <v>1172.16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1172.16</v>
      </c>
    </row>
    <row r="20" spans="1:16" ht="12.75">
      <c r="A20" s="4" t="s">
        <v>125</v>
      </c>
      <c r="B20" s="3"/>
      <c r="C20" s="3"/>
      <c r="D20" s="3"/>
      <c r="E20" s="3">
        <v>60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60</v>
      </c>
    </row>
    <row r="21" spans="1:16" ht="33.75">
      <c r="A21" s="4" t="s">
        <v>131</v>
      </c>
      <c r="B21" s="3"/>
      <c r="C21" s="3"/>
      <c r="D21" s="3"/>
      <c r="E21" s="3">
        <v>790.72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790.72</v>
      </c>
    </row>
    <row r="22" spans="1:16" ht="12.75">
      <c r="A22" s="4" t="s">
        <v>206</v>
      </c>
      <c r="B22" s="3"/>
      <c r="C22" s="3"/>
      <c r="D22" s="3"/>
      <c r="E22" s="3"/>
      <c r="F22" s="3">
        <v>97.68</v>
      </c>
      <c r="G22" s="3"/>
      <c r="H22" s="3"/>
      <c r="I22" s="3"/>
      <c r="J22" s="3"/>
      <c r="K22" s="3"/>
      <c r="L22" s="3"/>
      <c r="M22" s="3"/>
      <c r="N22" s="3"/>
      <c r="O22" s="3"/>
      <c r="P22" s="3">
        <v>97.68</v>
      </c>
    </row>
    <row r="23" spans="1:16" ht="12.75">
      <c r="A23" s="4" t="s">
        <v>241</v>
      </c>
      <c r="B23" s="3"/>
      <c r="C23" s="3"/>
      <c r="D23" s="3">
        <v>2626.88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2626.88</v>
      </c>
    </row>
    <row r="24" spans="1:16" ht="12.75">
      <c r="A24" s="4" t="s">
        <v>269</v>
      </c>
      <c r="B24" s="3"/>
      <c r="C24" s="3"/>
      <c r="D24" s="3"/>
      <c r="E24" s="3">
        <v>540.72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540.72</v>
      </c>
    </row>
    <row r="25" spans="1:16" ht="22.5">
      <c r="A25" s="4" t="s">
        <v>278</v>
      </c>
      <c r="B25" s="3"/>
      <c r="C25" s="3"/>
      <c r="D25" s="3"/>
      <c r="E25" s="3"/>
      <c r="F25" s="3">
        <v>97.68</v>
      </c>
      <c r="G25" s="3"/>
      <c r="H25" s="3"/>
      <c r="I25" s="3"/>
      <c r="J25" s="3"/>
      <c r="K25" s="3"/>
      <c r="L25" s="3"/>
      <c r="M25" s="3"/>
      <c r="N25" s="3"/>
      <c r="O25" s="3"/>
      <c r="P25" s="3">
        <v>97.68</v>
      </c>
    </row>
    <row r="26" spans="1:16" ht="12.75">
      <c r="A26" s="4" t="s">
        <v>675</v>
      </c>
      <c r="B26" s="3"/>
      <c r="C26" s="3"/>
      <c r="D26" s="3"/>
      <c r="E26" s="3"/>
      <c r="F26" s="3">
        <v>390.72</v>
      </c>
      <c r="G26" s="3"/>
      <c r="H26" s="3"/>
      <c r="I26" s="3"/>
      <c r="J26" s="3"/>
      <c r="K26" s="3"/>
      <c r="L26" s="3"/>
      <c r="M26" s="3"/>
      <c r="N26" s="3"/>
      <c r="O26" s="3"/>
      <c r="P26" s="3">
        <v>390.72</v>
      </c>
    </row>
    <row r="27" spans="1:16" ht="12.75">
      <c r="A27" s="4" t="s">
        <v>317</v>
      </c>
      <c r="B27" s="3"/>
      <c r="C27" s="3"/>
      <c r="D27" s="3"/>
      <c r="E27" s="3"/>
      <c r="F27" s="3">
        <v>195.36</v>
      </c>
      <c r="G27" s="3"/>
      <c r="H27" s="3"/>
      <c r="I27" s="3"/>
      <c r="J27" s="3"/>
      <c r="K27" s="3"/>
      <c r="L27" s="3"/>
      <c r="M27" s="3"/>
      <c r="N27" s="3"/>
      <c r="O27" s="3"/>
      <c r="P27" s="3">
        <v>195.36</v>
      </c>
    </row>
    <row r="28" spans="1:16" ht="12.75">
      <c r="A28" s="4" t="s">
        <v>314</v>
      </c>
      <c r="B28" s="3"/>
      <c r="C28" s="3"/>
      <c r="D28" s="3"/>
      <c r="E28" s="3"/>
      <c r="F28" s="3">
        <v>195.36</v>
      </c>
      <c r="G28" s="3"/>
      <c r="H28" s="3"/>
      <c r="I28" s="3"/>
      <c r="J28" s="3"/>
      <c r="K28" s="3"/>
      <c r="L28" s="3"/>
      <c r="M28" s="3"/>
      <c r="N28" s="3"/>
      <c r="O28" s="3"/>
      <c r="P28" s="3">
        <v>195.36</v>
      </c>
    </row>
    <row r="29" spans="1:16" ht="12.75">
      <c r="A29" s="3" t="s">
        <v>634</v>
      </c>
      <c r="B29" s="3">
        <v>0.6</v>
      </c>
      <c r="C29" s="3">
        <f>B29*B1</f>
        <v>1220.1599999999999</v>
      </c>
      <c r="D29" s="3">
        <f>B29*B1</f>
        <v>1220.1599999999999</v>
      </c>
      <c r="E29" s="3">
        <f>B29*B1</f>
        <v>1220.1599999999999</v>
      </c>
      <c r="F29" s="3">
        <f>B29*B1</f>
        <v>1220.1599999999999</v>
      </c>
      <c r="G29" s="3">
        <f>B29*B1</f>
        <v>1220.1599999999999</v>
      </c>
      <c r="H29" s="3">
        <f>B29*B1</f>
        <v>1220.1599999999999</v>
      </c>
      <c r="I29" s="3">
        <v>1220.16</v>
      </c>
      <c r="J29" s="3">
        <v>1220.16</v>
      </c>
      <c r="K29" s="3">
        <v>1220.16</v>
      </c>
      <c r="L29" s="3"/>
      <c r="M29" s="3"/>
      <c r="N29" s="3"/>
      <c r="O29" s="3"/>
      <c r="P29" s="3">
        <f>SUM(C29:O29)</f>
        <v>10981.439999999999</v>
      </c>
    </row>
    <row r="30" spans="1:16" ht="22.5">
      <c r="A30" s="4" t="s">
        <v>338</v>
      </c>
      <c r="B30" s="3"/>
      <c r="C30" s="3"/>
      <c r="D30" s="3"/>
      <c r="E30" s="3"/>
      <c r="F30" s="3"/>
      <c r="G30" s="3">
        <v>390.72</v>
      </c>
      <c r="H30" s="3"/>
      <c r="I30" s="3"/>
      <c r="J30" s="3"/>
      <c r="K30" s="3"/>
      <c r="L30" s="3"/>
      <c r="M30" s="3"/>
      <c r="N30" s="3"/>
      <c r="O30" s="3"/>
      <c r="P30" s="3">
        <f>SUM(E30:O30)</f>
        <v>390.72</v>
      </c>
    </row>
    <row r="31" spans="1:16" ht="33.75">
      <c r="A31" s="4" t="s">
        <v>361</v>
      </c>
      <c r="B31" s="3"/>
      <c r="C31" s="3"/>
      <c r="D31" s="3"/>
      <c r="E31" s="3"/>
      <c r="F31" s="3"/>
      <c r="G31" s="3"/>
      <c r="H31" s="3">
        <v>2124.6</v>
      </c>
      <c r="I31" s="3"/>
      <c r="J31" s="3"/>
      <c r="K31" s="3"/>
      <c r="L31" s="3"/>
      <c r="M31" s="3"/>
      <c r="N31" s="3"/>
      <c r="O31" s="3"/>
      <c r="P31" s="3">
        <f aca="true" t="shared" si="1" ref="P31:P37">SUM(C31:O31)</f>
        <v>2124.6</v>
      </c>
    </row>
    <row r="32" spans="1:16" ht="12.75">
      <c r="A32" s="4" t="s">
        <v>366</v>
      </c>
      <c r="B32" s="3"/>
      <c r="C32" s="3"/>
      <c r="D32" s="3"/>
      <c r="E32" s="3"/>
      <c r="F32" s="3"/>
      <c r="G32" s="3"/>
      <c r="H32" s="3">
        <v>390.72</v>
      </c>
      <c r="I32" s="3"/>
      <c r="J32" s="3"/>
      <c r="K32" s="3"/>
      <c r="L32" s="3"/>
      <c r="M32" s="3"/>
      <c r="N32" s="3"/>
      <c r="O32" s="3"/>
      <c r="P32" s="3">
        <f t="shared" si="1"/>
        <v>390.72</v>
      </c>
    </row>
    <row r="33" spans="1:16" ht="12.75">
      <c r="A33" s="4" t="s">
        <v>372</v>
      </c>
      <c r="B33" s="3"/>
      <c r="C33" s="3"/>
      <c r="D33" s="3"/>
      <c r="E33" s="3"/>
      <c r="F33" s="3"/>
      <c r="G33" s="3"/>
      <c r="H33" s="3">
        <v>28396.92</v>
      </c>
      <c r="I33" s="3"/>
      <c r="J33" s="3"/>
      <c r="K33" s="3"/>
      <c r="L33" s="3"/>
      <c r="M33" s="3"/>
      <c r="N33" s="3"/>
      <c r="O33" s="3"/>
      <c r="P33" s="3">
        <f t="shared" si="1"/>
        <v>28396.92</v>
      </c>
    </row>
    <row r="34" spans="1:16" ht="12.75">
      <c r="A34" s="4" t="s">
        <v>127</v>
      </c>
      <c r="B34" s="3"/>
      <c r="C34" s="3"/>
      <c r="D34" s="3"/>
      <c r="E34" s="3"/>
      <c r="F34" s="3"/>
      <c r="G34" s="3"/>
      <c r="H34" s="3"/>
      <c r="I34" s="3">
        <v>4069.57</v>
      </c>
      <c r="J34" s="3"/>
      <c r="K34" s="3"/>
      <c r="L34" s="3"/>
      <c r="M34" s="3"/>
      <c r="N34" s="3"/>
      <c r="O34" s="3"/>
      <c r="P34" s="3">
        <v>4069.57</v>
      </c>
    </row>
    <row r="35" spans="1:16" ht="12.75">
      <c r="A35" s="4" t="s">
        <v>407</v>
      </c>
      <c r="B35" s="3"/>
      <c r="C35" s="3"/>
      <c r="D35" s="3"/>
      <c r="E35" s="3"/>
      <c r="F35" s="3"/>
      <c r="G35" s="3">
        <v>510.72</v>
      </c>
      <c r="H35" s="3"/>
      <c r="I35" s="3"/>
      <c r="J35" s="3"/>
      <c r="K35" s="3"/>
      <c r="L35" s="3"/>
      <c r="M35" s="3"/>
      <c r="N35" s="3"/>
      <c r="O35" s="3"/>
      <c r="P35" s="3">
        <f t="shared" si="1"/>
        <v>510.72</v>
      </c>
    </row>
    <row r="36" spans="1:16" ht="12.75">
      <c r="A36" s="3" t="s">
        <v>425</v>
      </c>
      <c r="B36" s="3"/>
      <c r="C36" s="3"/>
      <c r="D36" s="3"/>
      <c r="E36" s="3"/>
      <c r="F36" s="3"/>
      <c r="G36" s="3"/>
      <c r="H36" s="3">
        <v>482.36</v>
      </c>
      <c r="I36" s="3"/>
      <c r="J36" s="3"/>
      <c r="K36" s="3"/>
      <c r="L36" s="3"/>
      <c r="M36" s="3"/>
      <c r="N36" s="3"/>
      <c r="O36" s="3"/>
      <c r="P36" s="3">
        <f t="shared" si="1"/>
        <v>482.36</v>
      </c>
    </row>
    <row r="37" spans="1:16" ht="12.75">
      <c r="A37" s="4" t="s">
        <v>775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1"/>
        <v>0</v>
      </c>
    </row>
    <row r="38" spans="1:16" ht="12.75">
      <c r="A38" s="4" t="s">
        <v>773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>SUM(G38:O38)</f>
        <v>0</v>
      </c>
    </row>
    <row r="39" spans="1:16" ht="12.75">
      <c r="A39" s="4" t="s">
        <v>45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2.5">
      <c r="A40" s="4" t="s">
        <v>792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2.5">
      <c r="A41" s="4" t="s">
        <v>791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2.5">
      <c r="A42" s="4" t="s">
        <v>585</v>
      </c>
      <c r="B42" s="3"/>
      <c r="C42" s="3"/>
      <c r="D42" s="3"/>
      <c r="E42" s="3"/>
      <c r="F42" s="3"/>
      <c r="G42" s="3"/>
      <c r="H42" s="3"/>
      <c r="I42" s="3"/>
      <c r="J42" s="3"/>
      <c r="K42" s="3">
        <v>9644.65</v>
      </c>
      <c r="L42" s="3"/>
      <c r="M42" s="3"/>
      <c r="N42" s="3"/>
      <c r="O42" s="3"/>
      <c r="P42" s="3">
        <v>9644.65</v>
      </c>
    </row>
    <row r="43" spans="1:16" ht="12.75">
      <c r="A43" s="4" t="s">
        <v>505</v>
      </c>
      <c r="B43" s="3"/>
      <c r="C43" s="3"/>
      <c r="D43" s="3"/>
      <c r="E43" s="3"/>
      <c r="F43" s="3"/>
      <c r="G43" s="3"/>
      <c r="H43" s="3"/>
      <c r="I43" s="3">
        <v>2283.88</v>
      </c>
      <c r="J43" s="3"/>
      <c r="K43" s="3"/>
      <c r="L43" s="3"/>
      <c r="M43" s="3"/>
      <c r="N43" s="3"/>
      <c r="O43" s="3"/>
      <c r="P43" s="3">
        <v>2283.88</v>
      </c>
    </row>
    <row r="44" spans="1:16" ht="12.75">
      <c r="A44" s="4" t="s">
        <v>719</v>
      </c>
      <c r="B44" s="3"/>
      <c r="C44" s="3"/>
      <c r="D44" s="3"/>
      <c r="E44" s="3"/>
      <c r="F44" s="3"/>
      <c r="G44" s="3"/>
      <c r="H44" s="3"/>
      <c r="I44" s="3"/>
      <c r="J44" s="3"/>
      <c r="K44" s="3">
        <f>572+557</f>
        <v>1129</v>
      </c>
      <c r="L44" s="3"/>
      <c r="M44" s="3"/>
      <c r="N44" s="3"/>
      <c r="O44" s="3"/>
      <c r="P44" s="3">
        <f>SUM(I44:O44)</f>
        <v>1129</v>
      </c>
    </row>
    <row r="45" spans="1:16" ht="12.75">
      <c r="A45" s="4" t="s">
        <v>508</v>
      </c>
      <c r="B45" s="3"/>
      <c r="C45" s="3"/>
      <c r="D45" s="3"/>
      <c r="E45" s="3"/>
      <c r="F45" s="3"/>
      <c r="G45" s="3"/>
      <c r="H45" s="3"/>
      <c r="I45" s="3">
        <v>2120.38</v>
      </c>
      <c r="J45" s="3"/>
      <c r="K45" s="3"/>
      <c r="L45" s="3"/>
      <c r="M45" s="3"/>
      <c r="N45" s="3"/>
      <c r="O45" s="3"/>
      <c r="P45" s="3">
        <v>2120.38</v>
      </c>
    </row>
    <row r="46" spans="1:16" ht="12.75">
      <c r="A46" s="4" t="s">
        <v>542</v>
      </c>
      <c r="B46" s="3"/>
      <c r="C46" s="3"/>
      <c r="D46" s="3"/>
      <c r="E46" s="3"/>
      <c r="F46" s="3"/>
      <c r="G46" s="3"/>
      <c r="H46" s="3"/>
      <c r="I46" s="3">
        <v>600.44</v>
      </c>
      <c r="J46" s="3"/>
      <c r="K46" s="3"/>
      <c r="L46" s="3"/>
      <c r="M46" s="3"/>
      <c r="N46" s="3"/>
      <c r="O46" s="3"/>
      <c r="P46" s="3">
        <v>600.44</v>
      </c>
    </row>
    <row r="47" spans="1:16" ht="12.75">
      <c r="A47" s="4" t="s">
        <v>557</v>
      </c>
      <c r="B47" s="3"/>
      <c r="C47" s="3"/>
      <c r="D47" s="3"/>
      <c r="E47" s="3"/>
      <c r="F47" s="3"/>
      <c r="G47" s="3"/>
      <c r="H47" s="3"/>
      <c r="I47" s="3"/>
      <c r="J47" s="3">
        <v>3648.32</v>
      </c>
      <c r="K47" s="3"/>
      <c r="L47" s="3"/>
      <c r="M47" s="3"/>
      <c r="N47" s="3"/>
      <c r="O47" s="3"/>
      <c r="P47" s="3">
        <v>3648.32</v>
      </c>
    </row>
    <row r="48" spans="1:16" ht="12.75">
      <c r="A48" s="4" t="s">
        <v>586</v>
      </c>
      <c r="B48" s="3"/>
      <c r="C48" s="3"/>
      <c r="D48" s="3"/>
      <c r="E48" s="3"/>
      <c r="F48" s="3"/>
      <c r="G48" s="3"/>
      <c r="H48" s="3"/>
      <c r="I48" s="3"/>
      <c r="J48" s="3"/>
      <c r="K48" s="3">
        <v>7700.76</v>
      </c>
      <c r="L48" s="3"/>
      <c r="M48" s="3"/>
      <c r="N48" s="3"/>
      <c r="O48" s="3"/>
      <c r="P48" s="3">
        <v>7700.76</v>
      </c>
    </row>
    <row r="49" spans="1:16" ht="12.75">
      <c r="A49" s="4" t="s">
        <v>572</v>
      </c>
      <c r="B49" s="3"/>
      <c r="C49" s="3"/>
      <c r="D49" s="3"/>
      <c r="E49" s="3"/>
      <c r="F49" s="3"/>
      <c r="G49" s="3"/>
      <c r="H49" s="3"/>
      <c r="I49" s="3">
        <v>111.88</v>
      </c>
      <c r="J49" s="3"/>
      <c r="K49" s="3"/>
      <c r="L49" s="3"/>
      <c r="M49" s="3"/>
      <c r="N49" s="3"/>
      <c r="O49" s="3"/>
      <c r="P49" s="3">
        <v>111.88</v>
      </c>
    </row>
    <row r="50" spans="1:16" ht="22.5">
      <c r="A50" s="4" t="s">
        <v>550</v>
      </c>
      <c r="B50" s="3"/>
      <c r="C50" s="3"/>
      <c r="D50" s="3"/>
      <c r="E50" s="3"/>
      <c r="F50" s="3"/>
      <c r="G50" s="3"/>
      <c r="H50" s="3"/>
      <c r="I50" s="3"/>
      <c r="J50" s="3">
        <v>2702.88</v>
      </c>
      <c r="K50" s="3"/>
      <c r="L50" s="3"/>
      <c r="M50" s="3"/>
      <c r="N50" s="3"/>
      <c r="O50" s="3"/>
      <c r="P50" s="3">
        <v>2702.88</v>
      </c>
    </row>
    <row r="51" spans="1:16" ht="12.75">
      <c r="A51" s="4" t="s">
        <v>583</v>
      </c>
      <c r="B51" s="3"/>
      <c r="C51" s="3"/>
      <c r="D51" s="3"/>
      <c r="E51" s="3"/>
      <c r="F51" s="3"/>
      <c r="G51" s="3"/>
      <c r="H51" s="3"/>
      <c r="I51" s="3"/>
      <c r="J51" s="3"/>
      <c r="K51" s="3">
        <v>6643.58</v>
      </c>
      <c r="L51" s="3"/>
      <c r="M51" s="3"/>
      <c r="N51" s="3"/>
      <c r="O51" s="3"/>
      <c r="P51" s="3">
        <v>6643.58</v>
      </c>
    </row>
    <row r="52" spans="1:16" ht="22.5">
      <c r="A52" s="4" t="s">
        <v>94</v>
      </c>
      <c r="B52" s="3"/>
      <c r="C52" s="3"/>
      <c r="D52" s="3"/>
      <c r="E52" s="3"/>
      <c r="F52" s="3"/>
      <c r="G52" s="3"/>
      <c r="H52" s="3"/>
      <c r="I52" s="3"/>
      <c r="J52" s="3">
        <v>195.36</v>
      </c>
      <c r="K52" s="3"/>
      <c r="L52" s="3"/>
      <c r="M52" s="3"/>
      <c r="N52" s="3"/>
      <c r="O52" s="3"/>
      <c r="P52" s="3">
        <v>195.36</v>
      </c>
    </row>
    <row r="53" spans="1:16" ht="12.75">
      <c r="A53" s="4" t="s">
        <v>589</v>
      </c>
      <c r="B53" s="3"/>
      <c r="C53" s="3"/>
      <c r="D53" s="3"/>
      <c r="E53" s="3"/>
      <c r="F53" s="3"/>
      <c r="G53" s="3"/>
      <c r="H53" s="3"/>
      <c r="I53" s="3"/>
      <c r="J53" s="3"/>
      <c r="K53" s="3">
        <v>195.36</v>
      </c>
      <c r="L53" s="3"/>
      <c r="M53" s="3"/>
      <c r="N53" s="3"/>
      <c r="O53" s="3"/>
      <c r="P53" s="3">
        <v>195.36</v>
      </c>
    </row>
    <row r="54" spans="1:16" ht="12.75">
      <c r="A54" s="4" t="s">
        <v>582</v>
      </c>
      <c r="B54" s="3"/>
      <c r="C54" s="3"/>
      <c r="D54" s="3"/>
      <c r="E54" s="3"/>
      <c r="F54" s="3"/>
      <c r="G54" s="3"/>
      <c r="H54" s="3"/>
      <c r="I54" s="3"/>
      <c r="J54" s="3"/>
      <c r="K54" s="3">
        <v>4819.88</v>
      </c>
      <c r="L54" s="3"/>
      <c r="M54" s="3"/>
      <c r="N54" s="3"/>
      <c r="O54" s="3"/>
      <c r="P54" s="3">
        <v>4819.88</v>
      </c>
    </row>
    <row r="55" spans="1:16" ht="22.5">
      <c r="A55" s="4" t="s">
        <v>288</v>
      </c>
      <c r="B55" s="3"/>
      <c r="C55" s="3"/>
      <c r="D55" s="3"/>
      <c r="E55" s="3"/>
      <c r="F55" s="3"/>
      <c r="G55" s="3"/>
      <c r="H55" s="3"/>
      <c r="I55" s="3"/>
      <c r="J55" s="3"/>
      <c r="K55" s="3">
        <v>97.68</v>
      </c>
      <c r="L55" s="3"/>
      <c r="M55" s="3"/>
      <c r="N55" s="3"/>
      <c r="O55" s="3"/>
      <c r="P55" s="3">
        <v>97.68</v>
      </c>
    </row>
    <row r="56" spans="1:16" ht="12.75">
      <c r="A56" s="4" t="s">
        <v>769</v>
      </c>
      <c r="B56" s="3"/>
      <c r="C56" s="3"/>
      <c r="D56" s="3"/>
      <c r="E56" s="3"/>
      <c r="F56" s="3"/>
      <c r="G56" s="3"/>
      <c r="H56" s="3"/>
      <c r="I56" s="3"/>
      <c r="J56" s="3"/>
      <c r="K56" s="3">
        <v>390.72</v>
      </c>
      <c r="L56" s="3"/>
      <c r="M56" s="3"/>
      <c r="N56" s="3"/>
      <c r="O56" s="3"/>
      <c r="P56" s="3">
        <v>390.72</v>
      </c>
    </row>
    <row r="57" spans="1:16" ht="12.75">
      <c r="A57" s="4" t="s">
        <v>324</v>
      </c>
      <c r="B57" s="3"/>
      <c r="C57" s="3">
        <v>500</v>
      </c>
      <c r="D57" s="3">
        <v>500</v>
      </c>
      <c r="E57" s="3">
        <v>500</v>
      </c>
      <c r="F57" s="3">
        <v>500</v>
      </c>
      <c r="G57" s="3"/>
      <c r="H57" s="3"/>
      <c r="I57" s="3"/>
      <c r="J57" s="3"/>
      <c r="K57" s="3"/>
      <c r="L57" s="3"/>
      <c r="M57" s="3"/>
      <c r="N57" s="3"/>
      <c r="O57" s="3"/>
      <c r="P57" s="3">
        <f>SUM(C57:O57)</f>
        <v>2000</v>
      </c>
    </row>
    <row r="58" spans="1:16" ht="22.5">
      <c r="A58" s="4" t="s">
        <v>417</v>
      </c>
      <c r="B58" s="3"/>
      <c r="C58" s="3">
        <v>1379.03</v>
      </c>
      <c r="D58" s="3">
        <v>2712</v>
      </c>
      <c r="E58" s="3">
        <v>2712</v>
      </c>
      <c r="F58" s="3">
        <v>2712</v>
      </c>
      <c r="G58" s="3">
        <v>2712</v>
      </c>
      <c r="H58" s="3">
        <v>2712</v>
      </c>
      <c r="I58" s="3">
        <v>2712</v>
      </c>
      <c r="J58" s="3">
        <v>2712</v>
      </c>
      <c r="K58" s="3">
        <v>2712</v>
      </c>
      <c r="L58" s="3"/>
      <c r="M58" s="3"/>
      <c r="N58" s="3"/>
      <c r="O58" s="3"/>
      <c r="P58" s="3">
        <f>SUM(C58:O58)</f>
        <v>23075.03</v>
      </c>
    </row>
    <row r="59" spans="1:16" ht="12.75">
      <c r="A59" s="3" t="s">
        <v>628</v>
      </c>
      <c r="B59" s="3"/>
      <c r="C59" s="3">
        <v>71.17</v>
      </c>
      <c r="D59" s="3">
        <v>71.17</v>
      </c>
      <c r="E59" s="3">
        <v>71.17</v>
      </c>
      <c r="F59" s="3">
        <v>71.17</v>
      </c>
      <c r="G59" s="3">
        <v>71.17</v>
      </c>
      <c r="H59" s="3">
        <v>71.17</v>
      </c>
      <c r="I59" s="3">
        <v>237.25</v>
      </c>
      <c r="J59" s="3">
        <v>237.25</v>
      </c>
      <c r="K59" s="3">
        <v>237.25</v>
      </c>
      <c r="L59" s="3"/>
      <c r="M59" s="3"/>
      <c r="N59" s="3"/>
      <c r="O59" s="3"/>
      <c r="P59" s="3">
        <f>SUM(C59:O59)</f>
        <v>1138.77</v>
      </c>
    </row>
    <row r="60" spans="1:16" ht="12.75">
      <c r="A60" s="3" t="s">
        <v>689</v>
      </c>
      <c r="B60" s="3"/>
      <c r="C60" s="3">
        <v>2712</v>
      </c>
      <c r="D60" s="3">
        <v>2712</v>
      </c>
      <c r="E60" s="3">
        <v>2712</v>
      </c>
      <c r="F60" s="3">
        <v>2712</v>
      </c>
      <c r="G60" s="3">
        <v>2712</v>
      </c>
      <c r="H60" s="3">
        <v>2712</v>
      </c>
      <c r="I60" s="3">
        <v>2712</v>
      </c>
      <c r="J60" s="3">
        <v>2712</v>
      </c>
      <c r="K60" s="3">
        <v>2712</v>
      </c>
      <c r="L60" s="3"/>
      <c r="M60" s="3"/>
      <c r="N60" s="3"/>
      <c r="O60" s="3"/>
      <c r="P60" s="3">
        <f>SUM(C60:O60)</f>
        <v>24408</v>
      </c>
    </row>
    <row r="61" spans="1:16" ht="12.75">
      <c r="A61" s="3" t="s">
        <v>614</v>
      </c>
      <c r="B61" s="3"/>
      <c r="C61" s="3">
        <f>SUM(C4:C60)</f>
        <v>16237.72</v>
      </c>
      <c r="D61" s="3">
        <f>SUM(D4:D60)</f>
        <v>21779.729999999996</v>
      </c>
      <c r="E61" s="3">
        <f>SUM(E4:E60)</f>
        <v>18571.409999999996</v>
      </c>
      <c r="F61" s="3">
        <f>SUM(F4:F60)</f>
        <v>19080.27</v>
      </c>
      <c r="G61" s="3">
        <f aca="true" t="shared" si="2" ref="G61:N61">SUM(G4:G60)</f>
        <v>17581.409999999996</v>
      </c>
      <c r="H61" s="3">
        <f t="shared" si="2"/>
        <v>48074.56999999999</v>
      </c>
      <c r="I61" s="3">
        <f t="shared" si="2"/>
        <v>26032.2</v>
      </c>
      <c r="J61" s="3">
        <f>SUM(J4:J60)</f>
        <v>33074.61</v>
      </c>
      <c r="K61" s="3">
        <f>SUM(K4:K60)</f>
        <v>47467.68</v>
      </c>
      <c r="L61" s="3">
        <f t="shared" si="2"/>
        <v>0</v>
      </c>
      <c r="M61" s="3">
        <f t="shared" si="2"/>
        <v>0</v>
      </c>
      <c r="N61" s="3">
        <f t="shared" si="2"/>
        <v>0</v>
      </c>
      <c r="O61" s="3">
        <f>SUM(O4:O60)</f>
        <v>0</v>
      </c>
      <c r="P61" s="6">
        <f>SUM(C61:O61)</f>
        <v>247899.59999999998</v>
      </c>
    </row>
    <row r="62" spans="1:16" ht="12.75">
      <c r="A62" s="3" t="s">
        <v>618</v>
      </c>
      <c r="B62" s="3"/>
      <c r="C62" s="3">
        <v>20572.87</v>
      </c>
      <c r="D62" s="3">
        <v>20150.49</v>
      </c>
      <c r="E62" s="3">
        <v>22905.5</v>
      </c>
      <c r="F62" s="3">
        <v>35364.87</v>
      </c>
      <c r="G62" s="3">
        <v>19067.02</v>
      </c>
      <c r="H62" s="3">
        <v>24501.75</v>
      </c>
      <c r="I62" s="3">
        <v>37733.7</v>
      </c>
      <c r="J62" s="3">
        <v>35156.2</v>
      </c>
      <c r="K62" s="3">
        <v>21056.77</v>
      </c>
      <c r="L62" s="3"/>
      <c r="M62" s="3"/>
      <c r="N62" s="3"/>
      <c r="O62" s="15"/>
      <c r="P62" s="3">
        <f>SUM(C62:O62)+P67</f>
        <v>252741.31000000003</v>
      </c>
    </row>
    <row r="63" spans="1:16" s="1" customFormat="1" ht="12.75">
      <c r="A63" s="5" t="s">
        <v>619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6">
        <f>P62-P61+P1</f>
        <v>-82109.40999999995</v>
      </c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45" t="s">
        <v>694</v>
      </c>
      <c r="C65" s="46"/>
      <c r="D65" s="46"/>
      <c r="E65" s="46"/>
      <c r="F65" s="47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 t="s">
        <v>416</v>
      </c>
      <c r="B67" s="3"/>
      <c r="C67" s="3"/>
      <c r="D67" s="3"/>
      <c r="E67" s="3"/>
      <c r="F67" s="3"/>
      <c r="G67" s="3"/>
      <c r="H67" s="3">
        <v>10109.83</v>
      </c>
      <c r="I67" s="3">
        <v>2040.77</v>
      </c>
      <c r="J67" s="3">
        <v>2040.77</v>
      </c>
      <c r="K67" s="3">
        <v>2040.77</v>
      </c>
      <c r="L67" s="3"/>
      <c r="M67" s="3"/>
      <c r="N67" s="3"/>
      <c r="O67" s="3"/>
      <c r="P67" s="3">
        <f>SUM(H67:O67)</f>
        <v>16232.140000000001</v>
      </c>
    </row>
    <row r="68" ht="12.75">
      <c r="P68" s="2">
        <f>SUM(H68:O68)</f>
        <v>0</v>
      </c>
    </row>
  </sheetData>
  <sheetProtection/>
  <mergeCells count="1">
    <mergeCell ref="B65:F65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60" zoomScaleNormal="80" zoomScalePageLayoutView="0" workbookViewId="0" topLeftCell="A61">
      <selection activeCell="J62" sqref="J62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9.625" style="2" customWidth="1"/>
    <col min="4" max="4" width="12.00390625" style="2" customWidth="1"/>
    <col min="5" max="5" width="10.375" style="2" customWidth="1"/>
    <col min="6" max="6" width="10.75390625" style="2" customWidth="1"/>
    <col min="7" max="7" width="15.125" style="2" customWidth="1"/>
    <col min="8" max="8" width="12.75390625" style="2" customWidth="1"/>
    <col min="9" max="9" width="9.125" style="2" customWidth="1"/>
    <col min="10" max="10" width="12.25390625" style="2" bestFit="1" customWidth="1"/>
    <col min="11" max="11" width="13.625" style="2" customWidth="1"/>
    <col min="12" max="14" width="11.00390625" style="2" bestFit="1" customWidth="1"/>
    <col min="15" max="15" width="9.375" style="2" bestFit="1" customWidth="1"/>
    <col min="16" max="16" width="15.125" style="2" customWidth="1"/>
    <col min="17" max="16384" width="9.125" style="2" customWidth="1"/>
  </cols>
  <sheetData>
    <row r="1" ht="12.75">
      <c r="C1" s="1"/>
    </row>
    <row r="2" spans="1:16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5.75">
      <c r="A3" s="18" t="s">
        <v>621</v>
      </c>
      <c r="B3" s="18">
        <v>3575.84</v>
      </c>
      <c r="C3" s="18"/>
      <c r="D3" s="18"/>
      <c r="E3" s="18"/>
      <c r="F3" s="18"/>
      <c r="G3" s="18"/>
      <c r="H3" s="18"/>
      <c r="I3" s="18"/>
      <c r="J3" s="18"/>
      <c r="K3" s="18" t="s">
        <v>641</v>
      </c>
      <c r="L3" s="18" t="s">
        <v>811</v>
      </c>
      <c r="M3" s="18"/>
      <c r="N3" s="18"/>
      <c r="O3" s="18"/>
      <c r="P3" s="18">
        <v>-56253.1</v>
      </c>
    </row>
    <row r="4" spans="1:16" ht="15">
      <c r="A4" s="19" t="s">
        <v>620</v>
      </c>
      <c r="B4" s="20">
        <f>PRODUCT(B3,11.2)</f>
        <v>40049.407999999996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5.75">
      <c r="A5" s="18" t="s">
        <v>608</v>
      </c>
      <c r="B5" s="18" t="s">
        <v>609</v>
      </c>
      <c r="C5" s="18" t="s">
        <v>633</v>
      </c>
      <c r="D5" s="18" t="s">
        <v>637</v>
      </c>
      <c r="E5" s="18" t="s">
        <v>636</v>
      </c>
      <c r="F5" s="18" t="s">
        <v>635</v>
      </c>
      <c r="G5" s="18" t="s">
        <v>612</v>
      </c>
      <c r="H5" s="18" t="s">
        <v>613</v>
      </c>
      <c r="I5" s="18" t="s">
        <v>615</v>
      </c>
      <c r="J5" s="18" t="s">
        <v>616</v>
      </c>
      <c r="K5" s="18" t="s">
        <v>622</v>
      </c>
      <c r="L5" s="18" t="s">
        <v>623</v>
      </c>
      <c r="M5" s="18" t="s">
        <v>624</v>
      </c>
      <c r="N5" s="18" t="s">
        <v>625</v>
      </c>
      <c r="O5" s="18" t="s">
        <v>633</v>
      </c>
      <c r="P5" s="18" t="s">
        <v>626</v>
      </c>
    </row>
    <row r="6" spans="1:16" ht="15">
      <c r="A6" s="19" t="s">
        <v>610</v>
      </c>
      <c r="B6" s="19">
        <v>1.5</v>
      </c>
      <c r="C6" s="19">
        <f>B6*B3</f>
        <v>5363.76</v>
      </c>
      <c r="D6" s="19">
        <f>B6*B3</f>
        <v>5363.76</v>
      </c>
      <c r="E6" s="19">
        <f>B6*B3</f>
        <v>5363.76</v>
      </c>
      <c r="F6" s="19">
        <f>B6*B3</f>
        <v>5363.76</v>
      </c>
      <c r="G6" s="19">
        <f>B3*B6</f>
        <v>5363.76</v>
      </c>
      <c r="H6" s="19">
        <f>B6*B3</f>
        <v>5363.76</v>
      </c>
      <c r="I6" s="19">
        <v>5363.76</v>
      </c>
      <c r="J6" s="19">
        <v>5363.76</v>
      </c>
      <c r="K6" s="19">
        <v>5363.76</v>
      </c>
      <c r="L6" s="19"/>
      <c r="M6" s="19"/>
      <c r="N6" s="19"/>
      <c r="O6" s="19"/>
      <c r="P6" s="19">
        <f aca="true" t="shared" si="0" ref="P6:P11">SUM(C6:O6)</f>
        <v>48273.84000000001</v>
      </c>
    </row>
    <row r="7" spans="1:16" ht="15">
      <c r="A7" s="19" t="s">
        <v>650</v>
      </c>
      <c r="B7" s="19">
        <v>1.6</v>
      </c>
      <c r="C7" s="19">
        <f>B7*B3</f>
        <v>5721.344000000001</v>
      </c>
      <c r="D7" s="19">
        <f>B7*B3</f>
        <v>5721.344000000001</v>
      </c>
      <c r="E7" s="19">
        <f>B7*B3</f>
        <v>5721.344000000001</v>
      </c>
      <c r="F7" s="19">
        <f>B7*B3</f>
        <v>5721.344000000001</v>
      </c>
      <c r="G7" s="19">
        <f>B7*B3</f>
        <v>5721.344000000001</v>
      </c>
      <c r="H7" s="19">
        <f>B7*B3</f>
        <v>5721.344000000001</v>
      </c>
      <c r="I7" s="19">
        <v>5721.34</v>
      </c>
      <c r="J7" s="19">
        <v>5721.34</v>
      </c>
      <c r="K7" s="19">
        <v>5721.34</v>
      </c>
      <c r="L7" s="19"/>
      <c r="M7" s="19"/>
      <c r="N7" s="19"/>
      <c r="O7" s="19"/>
      <c r="P7" s="19">
        <f t="shared" si="0"/>
        <v>51492.084</v>
      </c>
    </row>
    <row r="8" spans="1:16" ht="15">
      <c r="A8" s="19" t="s">
        <v>611</v>
      </c>
      <c r="B8" s="19">
        <v>1.5</v>
      </c>
      <c r="C8" s="19">
        <f>B8*B3</f>
        <v>5363.76</v>
      </c>
      <c r="D8" s="19">
        <f>B8*B3</f>
        <v>5363.76</v>
      </c>
      <c r="E8" s="19">
        <f>B8*B3</f>
        <v>5363.76</v>
      </c>
      <c r="F8" s="19">
        <f>B8*B3</f>
        <v>5363.76</v>
      </c>
      <c r="G8" s="19">
        <f>B8*B3</f>
        <v>5363.76</v>
      </c>
      <c r="H8" s="19">
        <f>B8*B3</f>
        <v>5363.76</v>
      </c>
      <c r="I8" s="19">
        <v>5363.76</v>
      </c>
      <c r="J8" s="19">
        <v>5363.76</v>
      </c>
      <c r="K8" s="19">
        <v>5363.76</v>
      </c>
      <c r="L8" s="19"/>
      <c r="M8" s="19"/>
      <c r="N8" s="19"/>
      <c r="O8" s="19"/>
      <c r="P8" s="19">
        <f t="shared" si="0"/>
        <v>48273.84000000001</v>
      </c>
    </row>
    <row r="9" spans="1:16" ht="15">
      <c r="A9" s="19" t="s">
        <v>708</v>
      </c>
      <c r="B9" s="19">
        <v>0.4</v>
      </c>
      <c r="C9" s="19">
        <f>B9*B3</f>
        <v>1430.3360000000002</v>
      </c>
      <c r="D9" s="19">
        <f>B9*B3</f>
        <v>1430.3360000000002</v>
      </c>
      <c r="E9" s="19">
        <f>B9*B3</f>
        <v>1430.3360000000002</v>
      </c>
      <c r="F9" s="19">
        <f>B9*B3</f>
        <v>1430.3360000000002</v>
      </c>
      <c r="G9" s="19">
        <f>B9*B3</f>
        <v>1430.3360000000002</v>
      </c>
      <c r="H9" s="19">
        <f>B9*B3</f>
        <v>1430.3360000000002</v>
      </c>
      <c r="I9" s="19">
        <v>1430.34</v>
      </c>
      <c r="J9" s="19">
        <v>1430.34</v>
      </c>
      <c r="K9" s="19">
        <v>1430.34</v>
      </c>
      <c r="L9" s="19"/>
      <c r="M9" s="19"/>
      <c r="N9" s="19"/>
      <c r="O9" s="19"/>
      <c r="P9" s="20">
        <f t="shared" si="0"/>
        <v>12873.036000000002</v>
      </c>
    </row>
    <row r="10" spans="1:16" ht="15">
      <c r="A10" s="19" t="s">
        <v>634</v>
      </c>
      <c r="B10" s="19">
        <v>0.6</v>
      </c>
      <c r="C10" s="19">
        <f>B10*B3</f>
        <v>2145.504</v>
      </c>
      <c r="D10" s="19">
        <f>B10*B3</f>
        <v>2145.504</v>
      </c>
      <c r="E10" s="19">
        <f>B10*B3</f>
        <v>2145.504</v>
      </c>
      <c r="F10" s="19">
        <f>B10*B3</f>
        <v>2145.504</v>
      </c>
      <c r="G10" s="19">
        <f>B10*B3</f>
        <v>2145.504</v>
      </c>
      <c r="H10" s="19">
        <f>B10*B3</f>
        <v>2145.504</v>
      </c>
      <c r="I10" s="19">
        <v>2145.51</v>
      </c>
      <c r="J10" s="19">
        <v>2145.51</v>
      </c>
      <c r="K10" s="19">
        <v>2145.51</v>
      </c>
      <c r="L10" s="19"/>
      <c r="M10" s="19"/>
      <c r="N10" s="19"/>
      <c r="O10" s="19"/>
      <c r="P10" s="19">
        <f t="shared" si="0"/>
        <v>19309.554000000004</v>
      </c>
    </row>
    <row r="11" spans="1:16" ht="30">
      <c r="A11" s="21" t="s">
        <v>720</v>
      </c>
      <c r="B11" s="19"/>
      <c r="C11" s="19"/>
      <c r="D11" s="19"/>
      <c r="E11" s="19">
        <v>781.44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0"/>
        <v>781.44</v>
      </c>
    </row>
    <row r="12" spans="1:16" ht="15">
      <c r="A12" s="21" t="s">
        <v>729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>SUM(G12:O12)</f>
        <v>0</v>
      </c>
    </row>
    <row r="13" spans="1:16" ht="30">
      <c r="A13" s="21" t="s">
        <v>707</v>
      </c>
      <c r="B13" s="19"/>
      <c r="C13" s="19"/>
      <c r="D13" s="19"/>
      <c r="E13" s="19"/>
      <c r="F13" s="19">
        <v>1008.5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v>1008.5</v>
      </c>
    </row>
    <row r="14" spans="1:16" ht="30">
      <c r="A14" s="21" t="s">
        <v>722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f>SUM(G14:O14)</f>
        <v>0</v>
      </c>
    </row>
    <row r="15" spans="1:16" ht="30">
      <c r="A15" s="21" t="s">
        <v>45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30">
      <c r="A16" s="21" t="s">
        <v>800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30">
      <c r="A17" s="21" t="s">
        <v>801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30">
      <c r="A18" s="21" t="s">
        <v>281</v>
      </c>
      <c r="B18" s="19"/>
      <c r="C18" s="19"/>
      <c r="D18" s="19"/>
      <c r="E18" s="19"/>
      <c r="F18" s="19">
        <v>2333.38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>SUM(C18:O18)</f>
        <v>2333.38</v>
      </c>
    </row>
    <row r="19" spans="1:16" ht="30">
      <c r="A19" s="21" t="s">
        <v>481</v>
      </c>
      <c r="B19" s="19"/>
      <c r="C19" s="19"/>
      <c r="D19" s="19"/>
      <c r="E19" s="19"/>
      <c r="F19" s="19">
        <v>39733</v>
      </c>
      <c r="G19" s="19"/>
      <c r="H19" s="19"/>
      <c r="I19" s="19"/>
      <c r="J19" s="19"/>
      <c r="K19" s="19"/>
      <c r="L19" s="19"/>
      <c r="M19" s="19"/>
      <c r="N19" s="19"/>
      <c r="O19" s="19"/>
      <c r="P19" s="19">
        <f>SUM(C19:O19)</f>
        <v>39733</v>
      </c>
    </row>
    <row r="20" spans="1:16" ht="30">
      <c r="A20" s="21" t="s">
        <v>756</v>
      </c>
      <c r="B20" s="19"/>
      <c r="C20" s="19"/>
      <c r="D20" s="19"/>
      <c r="E20" s="19"/>
      <c r="F20" s="19"/>
      <c r="G20" s="19"/>
      <c r="H20" s="19"/>
      <c r="I20" s="19"/>
      <c r="J20" s="19"/>
      <c r="K20" s="19">
        <v>16944</v>
      </c>
      <c r="L20" s="19"/>
      <c r="M20" s="19"/>
      <c r="N20" s="19"/>
      <c r="O20" s="19"/>
      <c r="P20" s="19">
        <f>SUM(F20:O20)</f>
        <v>16944</v>
      </c>
    </row>
    <row r="21" spans="1:16" ht="30">
      <c r="A21" s="21" t="s">
        <v>830</v>
      </c>
      <c r="B21" s="19"/>
      <c r="C21" s="19">
        <v>195.36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f aca="true" t="shared" si="1" ref="P21:P27">SUM(C21:O21)</f>
        <v>195.36</v>
      </c>
    </row>
    <row r="22" spans="1:16" ht="30">
      <c r="A22" s="21" t="s">
        <v>831</v>
      </c>
      <c r="B22" s="19"/>
      <c r="C22" s="19">
        <v>5831.88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1"/>
        <v>5831.88</v>
      </c>
    </row>
    <row r="23" spans="1:16" ht="33.75" customHeight="1">
      <c r="A23" s="21" t="s">
        <v>847</v>
      </c>
      <c r="B23" s="19"/>
      <c r="C23" s="19">
        <v>195.36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1"/>
        <v>195.36</v>
      </c>
    </row>
    <row r="24" spans="1:16" ht="45" customHeight="1">
      <c r="A24" s="21" t="s">
        <v>861</v>
      </c>
      <c r="B24" s="19"/>
      <c r="C24" s="19"/>
      <c r="D24" s="19">
        <v>6642.24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1"/>
        <v>6642.24</v>
      </c>
    </row>
    <row r="25" spans="1:16" ht="45" customHeight="1">
      <c r="A25" s="21" t="s">
        <v>867</v>
      </c>
      <c r="B25" s="19"/>
      <c r="C25" s="19"/>
      <c r="D25" s="19">
        <v>3516.48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1"/>
        <v>3516.48</v>
      </c>
    </row>
    <row r="26" spans="1:16" ht="23.25" customHeight="1">
      <c r="A26" s="21" t="s">
        <v>751</v>
      </c>
      <c r="B26" s="19"/>
      <c r="C26" s="19"/>
      <c r="D26" s="19">
        <v>260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1"/>
        <v>260</v>
      </c>
    </row>
    <row r="27" spans="1:16" ht="20.25" customHeight="1">
      <c r="A27" s="21" t="s">
        <v>173</v>
      </c>
      <c r="B27" s="19"/>
      <c r="C27" s="19"/>
      <c r="D27" s="19"/>
      <c r="E27" s="19"/>
      <c r="F27" s="19">
        <v>18199.75</v>
      </c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1"/>
        <v>18199.75</v>
      </c>
    </row>
    <row r="28" spans="1:16" ht="45">
      <c r="A28" s="21" t="s">
        <v>185</v>
      </c>
      <c r="B28" s="19"/>
      <c r="C28" s="19"/>
      <c r="D28" s="19"/>
      <c r="E28" s="19"/>
      <c r="F28" s="19">
        <v>961.44</v>
      </c>
      <c r="G28" s="19"/>
      <c r="H28" s="19"/>
      <c r="I28" s="19"/>
      <c r="J28" s="19"/>
      <c r="K28" s="19"/>
      <c r="L28" s="19"/>
      <c r="M28" s="19"/>
      <c r="N28" s="19"/>
      <c r="O28" s="19"/>
      <c r="P28" s="19">
        <f>SUM(D28:O28)</f>
        <v>961.44</v>
      </c>
    </row>
    <row r="29" spans="1:16" ht="15">
      <c r="A29" s="21" t="s">
        <v>759</v>
      </c>
      <c r="B29" s="19"/>
      <c r="C29" s="19"/>
      <c r="D29" s="19"/>
      <c r="E29" s="19"/>
      <c r="F29" s="19">
        <v>3534.01</v>
      </c>
      <c r="G29" s="19"/>
      <c r="H29" s="19"/>
      <c r="I29" s="19"/>
      <c r="J29" s="19"/>
      <c r="K29" s="19"/>
      <c r="L29" s="19"/>
      <c r="M29" s="19"/>
      <c r="N29" s="19"/>
      <c r="O29" s="19"/>
      <c r="P29" s="19">
        <f>SUM(E29:O29)</f>
        <v>3534.01</v>
      </c>
    </row>
    <row r="30" spans="1:16" ht="15">
      <c r="A30" s="21" t="s">
        <v>240</v>
      </c>
      <c r="B30" s="19"/>
      <c r="C30" s="19"/>
      <c r="D30" s="19">
        <v>2276.01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>SUM(D30:O30)</f>
        <v>2276.01</v>
      </c>
    </row>
    <row r="31" spans="1:16" ht="15">
      <c r="A31" s="21" t="s">
        <v>240</v>
      </c>
      <c r="B31" s="19"/>
      <c r="C31" s="19"/>
      <c r="D31" s="19">
        <v>1631.33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>SUM(C31:O31)</f>
        <v>1631.33</v>
      </c>
    </row>
    <row r="32" spans="1:16" ht="15">
      <c r="A32" s="21" t="s">
        <v>264</v>
      </c>
      <c r="B32" s="19"/>
      <c r="C32" s="19"/>
      <c r="D32" s="19"/>
      <c r="E32" s="19">
        <v>4601.28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>SUM(D32:O32)</f>
        <v>4601.28</v>
      </c>
    </row>
    <row r="33" spans="1:16" ht="15">
      <c r="A33" s="21" t="s">
        <v>282</v>
      </c>
      <c r="B33" s="19"/>
      <c r="C33" s="19"/>
      <c r="D33" s="19"/>
      <c r="E33" s="19"/>
      <c r="F33" s="19">
        <v>2937.87</v>
      </c>
      <c r="G33" s="19"/>
      <c r="H33" s="19"/>
      <c r="I33" s="19"/>
      <c r="J33" s="19"/>
      <c r="K33" s="19"/>
      <c r="L33" s="19"/>
      <c r="M33" s="19"/>
      <c r="N33" s="19"/>
      <c r="O33" s="19"/>
      <c r="P33" s="19">
        <f>SUM(D33:O33)</f>
        <v>2937.87</v>
      </c>
    </row>
    <row r="34" spans="1:16" ht="15">
      <c r="A34" s="21" t="s">
        <v>733</v>
      </c>
      <c r="B34" s="19"/>
      <c r="C34" s="19"/>
      <c r="D34" s="19"/>
      <c r="E34" s="19"/>
      <c r="F34" s="19">
        <v>313.5</v>
      </c>
      <c r="G34" s="19"/>
      <c r="H34" s="19"/>
      <c r="I34" s="19"/>
      <c r="J34" s="19"/>
      <c r="K34" s="19"/>
      <c r="L34" s="19"/>
      <c r="M34" s="19"/>
      <c r="N34" s="19"/>
      <c r="O34" s="19"/>
      <c r="P34" s="19">
        <v>313.5</v>
      </c>
    </row>
    <row r="35" spans="1:16" ht="15">
      <c r="A35" s="21" t="s">
        <v>734</v>
      </c>
      <c r="B35" s="19"/>
      <c r="C35" s="19"/>
      <c r="D35" s="19"/>
      <c r="E35" s="19"/>
      <c r="F35" s="19">
        <v>45.5</v>
      </c>
      <c r="G35" s="19"/>
      <c r="H35" s="19"/>
      <c r="I35" s="19"/>
      <c r="J35" s="19"/>
      <c r="K35" s="19"/>
      <c r="L35" s="19"/>
      <c r="M35" s="19"/>
      <c r="N35" s="19"/>
      <c r="O35" s="19"/>
      <c r="P35" s="19">
        <v>45.5</v>
      </c>
    </row>
    <row r="36" spans="1:16" ht="15">
      <c r="A36" s="21" t="s">
        <v>735</v>
      </c>
      <c r="B36" s="19"/>
      <c r="C36" s="19"/>
      <c r="D36" s="19"/>
      <c r="E36" s="19"/>
      <c r="F36" s="19">
        <v>199</v>
      </c>
      <c r="G36" s="19"/>
      <c r="H36" s="19"/>
      <c r="I36" s="19"/>
      <c r="J36" s="19"/>
      <c r="K36" s="19"/>
      <c r="L36" s="19"/>
      <c r="M36" s="19"/>
      <c r="N36" s="19"/>
      <c r="O36" s="19"/>
      <c r="P36" s="19">
        <v>199</v>
      </c>
    </row>
    <row r="37" spans="1:16" ht="15">
      <c r="A37" s="21" t="s">
        <v>284</v>
      </c>
      <c r="B37" s="19"/>
      <c r="C37" s="19"/>
      <c r="D37" s="19"/>
      <c r="E37" s="19"/>
      <c r="F37" s="19">
        <v>390.72</v>
      </c>
      <c r="G37" s="19"/>
      <c r="H37" s="19"/>
      <c r="I37" s="19"/>
      <c r="J37" s="19"/>
      <c r="K37" s="19"/>
      <c r="L37" s="19"/>
      <c r="M37" s="19"/>
      <c r="N37" s="19"/>
      <c r="O37" s="19"/>
      <c r="P37" s="19">
        <f>SUM(F37:O37)</f>
        <v>390.72</v>
      </c>
    </row>
    <row r="38" spans="1:16" ht="30">
      <c r="A38" s="21" t="s">
        <v>296</v>
      </c>
      <c r="B38" s="19"/>
      <c r="C38" s="19"/>
      <c r="D38" s="19"/>
      <c r="E38" s="19"/>
      <c r="F38" s="19">
        <v>390.72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SUM(E38:O38)</f>
        <v>390.72</v>
      </c>
    </row>
    <row r="39" spans="1:16" ht="30">
      <c r="A39" s="21" t="s">
        <v>675</v>
      </c>
      <c r="B39" s="19"/>
      <c r="C39" s="19"/>
      <c r="D39" s="19"/>
      <c r="E39" s="19"/>
      <c r="F39" s="19">
        <v>390.72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SUM(F39:O39)</f>
        <v>390.72</v>
      </c>
    </row>
    <row r="40" spans="1:16" ht="15">
      <c r="A40" s="21" t="s">
        <v>314</v>
      </c>
      <c r="B40" s="19"/>
      <c r="C40" s="19"/>
      <c r="D40" s="19"/>
      <c r="E40" s="19"/>
      <c r="F40" s="19">
        <v>781.44</v>
      </c>
      <c r="G40" s="19"/>
      <c r="H40" s="19"/>
      <c r="I40" s="19"/>
      <c r="J40" s="19"/>
      <c r="K40" s="19"/>
      <c r="L40" s="19"/>
      <c r="M40" s="19"/>
      <c r="N40" s="19"/>
      <c r="O40" s="19"/>
      <c r="P40" s="19">
        <f>SUM(E40:O40)</f>
        <v>781.44</v>
      </c>
    </row>
    <row r="41" spans="1:16" ht="30">
      <c r="A41" s="21" t="s">
        <v>312</v>
      </c>
      <c r="B41" s="19"/>
      <c r="C41" s="19"/>
      <c r="D41" s="19"/>
      <c r="E41" s="19"/>
      <c r="F41" s="19">
        <v>390.72</v>
      </c>
      <c r="G41" s="19"/>
      <c r="H41" s="19"/>
      <c r="I41" s="19"/>
      <c r="J41" s="19"/>
      <c r="K41" s="19"/>
      <c r="L41" s="19"/>
      <c r="M41" s="19"/>
      <c r="N41" s="19"/>
      <c r="O41" s="19"/>
      <c r="P41" s="19">
        <f>SUM(C41:O41)</f>
        <v>390.72</v>
      </c>
    </row>
    <row r="42" spans="1:16" ht="30">
      <c r="A42" s="21" t="s">
        <v>364</v>
      </c>
      <c r="B42" s="19"/>
      <c r="C42" s="19"/>
      <c r="D42" s="19"/>
      <c r="E42" s="19"/>
      <c r="F42" s="19"/>
      <c r="G42" s="19"/>
      <c r="H42" s="19">
        <v>293.04</v>
      </c>
      <c r="I42" s="19"/>
      <c r="J42" s="19"/>
      <c r="K42" s="19"/>
      <c r="L42" s="19"/>
      <c r="M42" s="19"/>
      <c r="N42" s="19"/>
      <c r="O42" s="19"/>
      <c r="P42" s="19">
        <f>SUM(D42:O42)</f>
        <v>293.04</v>
      </c>
    </row>
    <row r="43" spans="1:16" ht="15">
      <c r="A43" s="21" t="s">
        <v>372</v>
      </c>
      <c r="B43" s="19"/>
      <c r="C43" s="19"/>
      <c r="D43" s="19"/>
      <c r="E43" s="19"/>
      <c r="F43" s="19"/>
      <c r="G43" s="19"/>
      <c r="H43" s="19">
        <v>32870.04</v>
      </c>
      <c r="I43" s="19"/>
      <c r="J43" s="19"/>
      <c r="K43" s="19"/>
      <c r="L43" s="19"/>
      <c r="M43" s="19"/>
      <c r="N43" s="19"/>
      <c r="O43" s="19"/>
      <c r="P43" s="19">
        <f>SUM(D43:O43)</f>
        <v>32870.04</v>
      </c>
    </row>
    <row r="44" spans="1:16" ht="30">
      <c r="A44" s="21" t="s">
        <v>400</v>
      </c>
      <c r="B44" s="19"/>
      <c r="C44" s="19"/>
      <c r="D44" s="19"/>
      <c r="E44" s="19"/>
      <c r="F44" s="19"/>
      <c r="G44" s="19">
        <v>97.68</v>
      </c>
      <c r="H44" s="19"/>
      <c r="I44" s="19"/>
      <c r="J44" s="19"/>
      <c r="K44" s="19"/>
      <c r="L44" s="19"/>
      <c r="M44" s="19"/>
      <c r="N44" s="19"/>
      <c r="O44" s="19"/>
      <c r="P44" s="19">
        <f>SUM(D44:O44)</f>
        <v>97.68</v>
      </c>
    </row>
    <row r="45" spans="1:16" ht="30">
      <c r="A45" s="21" t="s">
        <v>435</v>
      </c>
      <c r="B45" s="19"/>
      <c r="C45" s="19"/>
      <c r="D45" s="19"/>
      <c r="E45" s="19"/>
      <c r="F45" s="19"/>
      <c r="G45" s="19"/>
      <c r="H45" s="19">
        <v>293.04</v>
      </c>
      <c r="I45" s="19"/>
      <c r="J45" s="19"/>
      <c r="K45" s="19"/>
      <c r="L45" s="19"/>
      <c r="M45" s="19"/>
      <c r="N45" s="19"/>
      <c r="O45" s="19"/>
      <c r="P45" s="19">
        <f>SUM(D45:O45)</f>
        <v>293.04</v>
      </c>
    </row>
    <row r="46" spans="1:16" ht="15">
      <c r="A46" s="21" t="s">
        <v>802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30">
      <c r="A47" s="21" t="s">
        <v>454</v>
      </c>
      <c r="B47" s="19"/>
      <c r="C47" s="19"/>
      <c r="D47" s="19"/>
      <c r="E47" s="19"/>
      <c r="F47" s="19"/>
      <c r="G47" s="19"/>
      <c r="H47" s="19">
        <v>210</v>
      </c>
      <c r="I47" s="19"/>
      <c r="J47" s="19"/>
      <c r="K47" s="19"/>
      <c r="L47" s="19"/>
      <c r="M47" s="19"/>
      <c r="N47" s="19"/>
      <c r="O47" s="19"/>
      <c r="P47" s="19">
        <f>SUM(F47:O47)</f>
        <v>210</v>
      </c>
    </row>
    <row r="48" spans="1:16" ht="30">
      <c r="A48" s="21" t="s">
        <v>507</v>
      </c>
      <c r="B48" s="19"/>
      <c r="C48" s="19"/>
      <c r="D48" s="19"/>
      <c r="E48" s="19"/>
      <c r="F48" s="19"/>
      <c r="G48" s="19"/>
      <c r="H48" s="19"/>
      <c r="I48" s="19">
        <v>1094.44</v>
      </c>
      <c r="J48" s="19"/>
      <c r="K48" s="19"/>
      <c r="L48" s="19"/>
      <c r="M48" s="19"/>
      <c r="N48" s="19"/>
      <c r="O48" s="19"/>
      <c r="P48" s="19">
        <v>1094.4</v>
      </c>
    </row>
    <row r="49" spans="1:16" ht="30">
      <c r="A49" s="21" t="s">
        <v>464</v>
      </c>
      <c r="B49" s="19"/>
      <c r="C49" s="19"/>
      <c r="D49" s="19"/>
      <c r="E49" s="19"/>
      <c r="F49" s="19"/>
      <c r="G49" s="19"/>
      <c r="H49" s="19">
        <v>1200</v>
      </c>
      <c r="I49" s="19"/>
      <c r="J49" s="19"/>
      <c r="K49" s="19"/>
      <c r="L49" s="19"/>
      <c r="M49" s="19"/>
      <c r="N49" s="19"/>
      <c r="O49" s="19"/>
      <c r="P49" s="19">
        <f>SUM(G49:O49)</f>
        <v>1200</v>
      </c>
    </row>
    <row r="50" spans="1:16" ht="15">
      <c r="A50" s="21" t="s">
        <v>628</v>
      </c>
      <c r="B50" s="19"/>
      <c r="C50" s="19">
        <v>125.15</v>
      </c>
      <c r="D50" s="19">
        <v>125.15</v>
      </c>
      <c r="E50" s="19">
        <v>125.15</v>
      </c>
      <c r="F50" s="19">
        <v>125.15</v>
      </c>
      <c r="G50" s="19">
        <v>125.15</v>
      </c>
      <c r="H50" s="19">
        <v>125.15</v>
      </c>
      <c r="I50" s="19">
        <v>417.18</v>
      </c>
      <c r="J50" s="19">
        <v>417.18</v>
      </c>
      <c r="K50" s="19">
        <v>417.18</v>
      </c>
      <c r="L50" s="19"/>
      <c r="M50" s="19"/>
      <c r="N50" s="19"/>
      <c r="O50" s="19"/>
      <c r="P50" s="19">
        <f>SUM(H50:O50)</f>
        <v>1376.69</v>
      </c>
    </row>
    <row r="51" spans="1:16" ht="15">
      <c r="A51" s="21" t="s">
        <v>689</v>
      </c>
      <c r="B51" s="19"/>
      <c r="C51" s="19">
        <v>4069</v>
      </c>
      <c r="D51" s="19">
        <v>4069</v>
      </c>
      <c r="E51" s="19">
        <v>4069</v>
      </c>
      <c r="F51" s="19">
        <v>4069</v>
      </c>
      <c r="G51" s="19">
        <v>4069</v>
      </c>
      <c r="H51" s="19">
        <v>4069</v>
      </c>
      <c r="I51" s="19">
        <v>4069</v>
      </c>
      <c r="J51" s="19">
        <v>4069</v>
      </c>
      <c r="K51" s="19">
        <v>4069</v>
      </c>
      <c r="L51" s="19"/>
      <c r="M51" s="19"/>
      <c r="N51" s="19"/>
      <c r="O51" s="19"/>
      <c r="P51" s="19">
        <f>SUM(H51:O51)</f>
        <v>16276</v>
      </c>
    </row>
    <row r="52" spans="1:16" ht="30">
      <c r="A52" s="21" t="s">
        <v>417</v>
      </c>
      <c r="B52" s="19"/>
      <c r="C52" s="19">
        <v>6781</v>
      </c>
      <c r="D52" s="19">
        <v>6781</v>
      </c>
      <c r="E52" s="19">
        <v>6781</v>
      </c>
      <c r="F52" s="19">
        <v>6781</v>
      </c>
      <c r="G52" s="19">
        <v>6781</v>
      </c>
      <c r="H52" s="19">
        <v>6781</v>
      </c>
      <c r="I52" s="19">
        <v>6781</v>
      </c>
      <c r="J52" s="19">
        <v>6781</v>
      </c>
      <c r="K52" s="19">
        <v>6781</v>
      </c>
      <c r="L52" s="19"/>
      <c r="M52" s="19"/>
      <c r="N52" s="19"/>
      <c r="O52" s="19"/>
      <c r="P52" s="19">
        <f>SUM(C52:O52)</f>
        <v>61029</v>
      </c>
    </row>
    <row r="53" spans="1:16" ht="30">
      <c r="A53" s="21" t="s">
        <v>518</v>
      </c>
      <c r="B53" s="19"/>
      <c r="C53" s="19"/>
      <c r="D53" s="19"/>
      <c r="E53" s="19"/>
      <c r="F53" s="19"/>
      <c r="G53" s="19"/>
      <c r="H53" s="19"/>
      <c r="I53" s="19">
        <v>1562.88</v>
      </c>
      <c r="J53" s="19"/>
      <c r="K53" s="19"/>
      <c r="L53" s="19"/>
      <c r="M53" s="19"/>
      <c r="N53" s="19"/>
      <c r="O53" s="19"/>
      <c r="P53" s="19">
        <v>1562.9</v>
      </c>
    </row>
    <row r="54" spans="1:16" ht="15">
      <c r="A54" s="21" t="s">
        <v>525</v>
      </c>
      <c r="B54" s="19"/>
      <c r="C54" s="19"/>
      <c r="D54" s="19"/>
      <c r="E54" s="19"/>
      <c r="F54" s="19"/>
      <c r="G54" s="19"/>
      <c r="H54" s="19"/>
      <c r="I54" s="19"/>
      <c r="J54" s="19">
        <v>781.44</v>
      </c>
      <c r="K54" s="19"/>
      <c r="L54" s="19"/>
      <c r="M54" s="19"/>
      <c r="N54" s="19"/>
      <c r="O54" s="19"/>
      <c r="P54" s="19">
        <v>781.44</v>
      </c>
    </row>
    <row r="55" spans="1:16" ht="15">
      <c r="A55" s="21" t="s">
        <v>539</v>
      </c>
      <c r="B55" s="19"/>
      <c r="C55" s="19"/>
      <c r="D55" s="19"/>
      <c r="E55" s="19"/>
      <c r="F55" s="19"/>
      <c r="G55" s="19"/>
      <c r="H55" s="19"/>
      <c r="I55" s="19">
        <v>781.44</v>
      </c>
      <c r="J55" s="19"/>
      <c r="K55" s="19"/>
      <c r="L55" s="19"/>
      <c r="M55" s="19"/>
      <c r="N55" s="19"/>
      <c r="O55" s="19"/>
      <c r="P55" s="19">
        <v>781.44</v>
      </c>
    </row>
    <row r="56" spans="1:16" ht="30">
      <c r="A56" s="21" t="s">
        <v>552</v>
      </c>
      <c r="B56" s="19"/>
      <c r="C56" s="19"/>
      <c r="D56" s="19"/>
      <c r="E56" s="19"/>
      <c r="F56" s="19"/>
      <c r="G56" s="19"/>
      <c r="H56" s="19"/>
      <c r="I56" s="19"/>
      <c r="J56" s="19">
        <v>390.72</v>
      </c>
      <c r="K56" s="19"/>
      <c r="L56" s="19"/>
      <c r="M56" s="19"/>
      <c r="N56" s="19"/>
      <c r="O56" s="19"/>
      <c r="P56" s="19">
        <v>390.72</v>
      </c>
    </row>
    <row r="57" spans="1:16" ht="15">
      <c r="A57" s="21" t="s">
        <v>751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>SUM(G57:O57)</f>
        <v>0</v>
      </c>
    </row>
    <row r="58" spans="1:16" ht="30">
      <c r="A58" s="21" t="s">
        <v>565</v>
      </c>
      <c r="B58" s="19"/>
      <c r="C58" s="19"/>
      <c r="D58" s="19"/>
      <c r="E58" s="19"/>
      <c r="F58" s="19"/>
      <c r="G58" s="19"/>
      <c r="H58" s="19"/>
      <c r="I58" s="19"/>
      <c r="J58" s="19">
        <v>1862.65</v>
      </c>
      <c r="K58" s="19"/>
      <c r="L58" s="19"/>
      <c r="M58" s="19"/>
      <c r="N58" s="19"/>
      <c r="O58" s="19"/>
      <c r="P58" s="19">
        <f>SUM(C58:O58)</f>
        <v>1862.65</v>
      </c>
    </row>
    <row r="59" spans="1:16" ht="30">
      <c r="A59" s="21" t="s">
        <v>36</v>
      </c>
      <c r="B59" s="19"/>
      <c r="C59" s="19"/>
      <c r="D59" s="19"/>
      <c r="E59" s="19"/>
      <c r="F59" s="19"/>
      <c r="G59" s="19"/>
      <c r="H59" s="19"/>
      <c r="I59" s="19"/>
      <c r="J59" s="19"/>
      <c r="K59" s="19">
        <v>97.68</v>
      </c>
      <c r="L59" s="19"/>
      <c r="M59" s="19"/>
      <c r="N59" s="19"/>
      <c r="O59" s="19"/>
      <c r="P59" s="19">
        <v>97.68</v>
      </c>
    </row>
    <row r="60" spans="1:16" ht="30">
      <c r="A60" s="21" t="s">
        <v>179</v>
      </c>
      <c r="B60" s="19"/>
      <c r="C60" s="19"/>
      <c r="D60" s="19"/>
      <c r="E60" s="19"/>
      <c r="F60" s="19"/>
      <c r="G60" s="19"/>
      <c r="H60" s="19"/>
      <c r="I60" s="19"/>
      <c r="J60" s="19"/>
      <c r="K60" s="19">
        <v>1412.16</v>
      </c>
      <c r="L60" s="19"/>
      <c r="M60" s="19"/>
      <c r="N60" s="19"/>
      <c r="O60" s="19"/>
      <c r="P60" s="19">
        <v>1412.16</v>
      </c>
    </row>
    <row r="61" spans="1:16" ht="60">
      <c r="A61" s="21" t="s">
        <v>37</v>
      </c>
      <c r="B61" s="19"/>
      <c r="C61" s="19"/>
      <c r="D61" s="19"/>
      <c r="E61" s="19"/>
      <c r="F61" s="19"/>
      <c r="G61" s="19"/>
      <c r="H61" s="19"/>
      <c r="I61" s="19"/>
      <c r="J61" s="19"/>
      <c r="K61" s="19">
        <v>1652.16</v>
      </c>
      <c r="L61" s="19"/>
      <c r="M61" s="19"/>
      <c r="N61" s="19"/>
      <c r="O61" s="19"/>
      <c r="P61" s="19">
        <v>1652.16</v>
      </c>
    </row>
    <row r="62" spans="1:16" ht="15">
      <c r="A62" s="21" t="s">
        <v>98</v>
      </c>
      <c r="B62" s="19"/>
      <c r="C62" s="19"/>
      <c r="D62" s="19"/>
      <c r="E62" s="19"/>
      <c r="F62" s="19"/>
      <c r="G62" s="19"/>
      <c r="H62" s="19"/>
      <c r="I62" s="19"/>
      <c r="J62" s="19">
        <v>720</v>
      </c>
      <c r="K62" s="19"/>
      <c r="L62" s="19"/>
      <c r="M62" s="19"/>
      <c r="N62" s="19"/>
      <c r="O62" s="19"/>
      <c r="P62" s="19">
        <v>720</v>
      </c>
    </row>
    <row r="63" spans="1:16" ht="30">
      <c r="A63" s="21" t="s">
        <v>104</v>
      </c>
      <c r="B63" s="19"/>
      <c r="C63" s="19"/>
      <c r="D63" s="19"/>
      <c r="E63" s="19"/>
      <c r="F63" s="19"/>
      <c r="G63" s="19"/>
      <c r="H63" s="19"/>
      <c r="I63" s="19"/>
      <c r="J63" s="19">
        <v>57.4</v>
      </c>
      <c r="K63" s="19"/>
      <c r="L63" s="19"/>
      <c r="M63" s="19"/>
      <c r="N63" s="19"/>
      <c r="O63" s="19"/>
      <c r="P63" s="19">
        <v>57.4</v>
      </c>
    </row>
    <row r="64" spans="1:16" ht="45">
      <c r="A64" s="21" t="s">
        <v>28</v>
      </c>
      <c r="B64" s="19"/>
      <c r="C64" s="19"/>
      <c r="D64" s="19"/>
      <c r="E64" s="19"/>
      <c r="F64" s="19"/>
      <c r="G64" s="19"/>
      <c r="H64" s="19"/>
      <c r="I64" s="19"/>
      <c r="J64" s="19"/>
      <c r="K64" s="19">
        <v>97.68</v>
      </c>
      <c r="L64" s="19"/>
      <c r="M64" s="19"/>
      <c r="N64" s="19"/>
      <c r="O64" s="19"/>
      <c r="P64" s="19">
        <v>97.68</v>
      </c>
    </row>
    <row r="65" spans="1:16" ht="15">
      <c r="A65" s="21" t="s">
        <v>180</v>
      </c>
      <c r="B65" s="19"/>
      <c r="C65" s="19"/>
      <c r="D65" s="19"/>
      <c r="E65" s="19"/>
      <c r="F65" s="19"/>
      <c r="G65" s="19"/>
      <c r="H65" s="19"/>
      <c r="I65" s="19"/>
      <c r="J65" s="19"/>
      <c r="K65" s="19">
        <v>27482.36</v>
      </c>
      <c r="L65" s="19"/>
      <c r="M65" s="19"/>
      <c r="N65" s="19"/>
      <c r="O65" s="19"/>
      <c r="P65" s="19">
        <v>27482.36</v>
      </c>
    </row>
    <row r="66" spans="1:16" ht="15">
      <c r="A66" s="21" t="s">
        <v>704</v>
      </c>
      <c r="B66" s="19"/>
      <c r="C66" s="19"/>
      <c r="D66" s="19"/>
      <c r="E66" s="19"/>
      <c r="F66" s="19"/>
      <c r="G66" s="19"/>
      <c r="H66" s="19"/>
      <c r="I66" s="19"/>
      <c r="J66" s="19"/>
      <c r="K66" s="19">
        <v>56790</v>
      </c>
      <c r="L66" s="19"/>
      <c r="M66" s="19"/>
      <c r="N66" s="19"/>
      <c r="O66" s="19"/>
      <c r="P66" s="19">
        <v>56790</v>
      </c>
    </row>
    <row r="67" spans="1:16" ht="30">
      <c r="A67" s="21" t="s">
        <v>599</v>
      </c>
      <c r="B67" s="19"/>
      <c r="C67" s="19"/>
      <c r="D67" s="19"/>
      <c r="E67" s="19"/>
      <c r="F67" s="19"/>
      <c r="G67" s="19"/>
      <c r="H67" s="19"/>
      <c r="I67" s="19"/>
      <c r="J67" s="19"/>
      <c r="K67" s="19">
        <v>390.72</v>
      </c>
      <c r="L67" s="19"/>
      <c r="M67" s="19"/>
      <c r="N67" s="19"/>
      <c r="O67" s="19"/>
      <c r="P67" s="19">
        <v>390.72</v>
      </c>
    </row>
    <row r="68" spans="1:16" ht="15">
      <c r="A68" s="21" t="s">
        <v>579</v>
      </c>
      <c r="B68" s="19"/>
      <c r="C68" s="19"/>
      <c r="D68" s="19"/>
      <c r="E68" s="19"/>
      <c r="F68" s="19"/>
      <c r="G68" s="19"/>
      <c r="H68" s="19"/>
      <c r="I68" s="19"/>
      <c r="J68" s="19">
        <v>390.72</v>
      </c>
      <c r="K68" s="19"/>
      <c r="L68" s="19"/>
      <c r="M68" s="19"/>
      <c r="N68" s="19"/>
      <c r="O68" s="19"/>
      <c r="P68" s="19">
        <v>390.72</v>
      </c>
    </row>
    <row r="69" spans="1:16" ht="15">
      <c r="A69" s="21" t="s">
        <v>324</v>
      </c>
      <c r="B69" s="19"/>
      <c r="C69" s="19">
        <v>500</v>
      </c>
      <c r="D69" s="19">
        <v>500</v>
      </c>
      <c r="E69" s="19">
        <v>500</v>
      </c>
      <c r="F69" s="19">
        <v>500</v>
      </c>
      <c r="G69" s="19">
        <v>500</v>
      </c>
      <c r="H69" s="19">
        <v>500</v>
      </c>
      <c r="I69" s="19">
        <v>500</v>
      </c>
      <c r="J69" s="19">
        <v>500</v>
      </c>
      <c r="K69" s="19">
        <v>500</v>
      </c>
      <c r="L69" s="19"/>
      <c r="M69" s="19"/>
      <c r="N69" s="19"/>
      <c r="O69" s="19"/>
      <c r="P69" s="19">
        <f>SUM(C69:O69)</f>
        <v>4500</v>
      </c>
    </row>
    <row r="70" spans="1:16" ht="15">
      <c r="A70" s="21" t="s">
        <v>773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">
      <c r="A71" s="19" t="s">
        <v>614</v>
      </c>
      <c r="B71" s="19"/>
      <c r="C71" s="19">
        <f aca="true" t="shared" si="2" ref="C71:O71">SUM(C6:C58)</f>
        <v>37222.454000000005</v>
      </c>
      <c r="D71" s="20">
        <f t="shared" si="2"/>
        <v>45325.914000000004</v>
      </c>
      <c r="E71" s="19">
        <f t="shared" si="2"/>
        <v>36382.574</v>
      </c>
      <c r="F71" s="19">
        <f t="shared" si="2"/>
        <v>102610.124</v>
      </c>
      <c r="G71" s="20">
        <f t="shared" si="2"/>
        <v>31097.534000000003</v>
      </c>
      <c r="H71" s="20">
        <f t="shared" si="2"/>
        <v>65865.974</v>
      </c>
      <c r="I71" s="19">
        <f t="shared" si="2"/>
        <v>34730.65</v>
      </c>
      <c r="J71" s="20">
        <f>SUM(J6:J68)</f>
        <v>35494.82</v>
      </c>
      <c r="K71" s="20">
        <f>SUM(K6:K70)</f>
        <v>136658.65</v>
      </c>
      <c r="L71" s="20">
        <f t="shared" si="2"/>
        <v>0</v>
      </c>
      <c r="M71" s="20">
        <f t="shared" si="2"/>
        <v>0</v>
      </c>
      <c r="N71" s="20">
        <f t="shared" si="2"/>
        <v>0</v>
      </c>
      <c r="O71" s="19">
        <f t="shared" si="2"/>
        <v>0</v>
      </c>
      <c r="P71" s="19">
        <f>SUM(C71:O71)</f>
        <v>525388.694</v>
      </c>
    </row>
    <row r="72" spans="1:16" ht="15">
      <c r="A72" s="19" t="s">
        <v>618</v>
      </c>
      <c r="B72" s="19"/>
      <c r="C72" s="19">
        <v>43137.62</v>
      </c>
      <c r="D72" s="19">
        <v>34681.53</v>
      </c>
      <c r="E72" s="19">
        <v>39846.76</v>
      </c>
      <c r="F72" s="19">
        <v>55228.23</v>
      </c>
      <c r="G72" s="19">
        <v>35502.95</v>
      </c>
      <c r="H72" s="19">
        <v>42225.43</v>
      </c>
      <c r="I72" s="19">
        <v>38217.35</v>
      </c>
      <c r="J72" s="19">
        <v>47420.34</v>
      </c>
      <c r="K72" s="19">
        <v>42026.92</v>
      </c>
      <c r="L72" s="19"/>
      <c r="M72" s="19"/>
      <c r="N72" s="19"/>
      <c r="O72" s="19"/>
      <c r="P72" s="19">
        <f>SUM(C72:O72)+P77</f>
        <v>379030.24999999994</v>
      </c>
    </row>
    <row r="73" spans="1:16" s="1" customFormat="1" ht="15.75">
      <c r="A73" s="18" t="s">
        <v>619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2">
        <f>P72-P71+P3</f>
        <v>-202611.54400000008</v>
      </c>
    </row>
    <row r="74" spans="1:16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15">
      <c r="A75" s="19"/>
      <c r="B75" s="19" t="s">
        <v>695</v>
      </c>
      <c r="C75" s="19"/>
      <c r="D75" s="19"/>
      <c r="E75" s="19"/>
      <c r="F75" s="19"/>
      <c r="G75" s="19" t="s">
        <v>696</v>
      </c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5">
      <c r="A77" s="19" t="s">
        <v>754</v>
      </c>
      <c r="B77" s="19"/>
      <c r="C77" s="19"/>
      <c r="D77" s="19"/>
      <c r="E77" s="19"/>
      <c r="F77" s="19"/>
      <c r="G77" s="19">
        <v>371.56</v>
      </c>
      <c r="H77" s="19">
        <v>371.56</v>
      </c>
      <c r="I77" s="19"/>
      <c r="J77" s="19"/>
      <c r="K77" s="19"/>
      <c r="L77" s="19"/>
      <c r="M77" s="19"/>
      <c r="N77" s="19"/>
      <c r="O77" s="19"/>
      <c r="P77" s="19">
        <f>SUM(G77:O77)</f>
        <v>743.12</v>
      </c>
    </row>
    <row r="78" spans="1:16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5" spans="2:6" ht="12.75">
      <c r="B85" s="14"/>
      <c r="C85" s="12"/>
      <c r="D85" s="12"/>
      <c r="E85" s="12"/>
      <c r="F85" s="13"/>
    </row>
  </sheetData>
  <sheetProtection/>
  <printOptions/>
  <pageMargins left="0.75" right="0.75" top="1" bottom="1" header="0.5" footer="0.5"/>
  <pageSetup horizontalDpi="600" verticalDpi="600" orientation="landscape" paperSize="9" scale="54" r:id="rId1"/>
  <rowBreaks count="1" manualBreakCount="1">
    <brk id="2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="60" zoomScalePageLayoutView="0" workbookViewId="0" topLeftCell="A1">
      <selection activeCell="A69" sqref="A69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16384" width="9.125" style="2" customWidth="1"/>
  </cols>
  <sheetData>
    <row r="1" spans="1:15" s="1" customFormat="1" ht="12.75">
      <c r="A1" s="5" t="s">
        <v>621</v>
      </c>
      <c r="B1" s="5">
        <v>3665.86</v>
      </c>
      <c r="C1" s="5" t="s">
        <v>469</v>
      </c>
      <c r="D1" s="5"/>
      <c r="E1" s="5" t="s">
        <v>646</v>
      </c>
      <c r="F1" s="5"/>
      <c r="G1" s="5" t="s">
        <v>811</v>
      </c>
      <c r="H1" s="5"/>
      <c r="I1" s="5"/>
      <c r="J1" s="5"/>
      <c r="K1" s="5"/>
      <c r="L1" s="5"/>
      <c r="M1" s="5"/>
      <c r="N1" s="5"/>
      <c r="O1" s="5">
        <v>77856.85</v>
      </c>
    </row>
    <row r="2" spans="1:15" ht="12.75">
      <c r="A2" s="3" t="s">
        <v>620</v>
      </c>
      <c r="B2" s="6">
        <f>PRODUCT(B1,10.65)</f>
        <v>39041.409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653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626</v>
      </c>
    </row>
    <row r="4" spans="1:15" ht="12.75">
      <c r="A4" s="3" t="s">
        <v>610</v>
      </c>
      <c r="B4" s="3">
        <v>1.5</v>
      </c>
      <c r="C4" s="3">
        <f>B4*B1</f>
        <v>5498.79</v>
      </c>
      <c r="D4" s="3">
        <f>B4*B1</f>
        <v>5498.79</v>
      </c>
      <c r="E4" s="3">
        <f>B4*B1</f>
        <v>5498.79</v>
      </c>
      <c r="F4" s="3">
        <f>B4*B1</f>
        <v>5498.79</v>
      </c>
      <c r="G4" s="3">
        <f>B4*B1</f>
        <v>5498.79</v>
      </c>
      <c r="H4" s="3">
        <f>B4*B1</f>
        <v>5498.79</v>
      </c>
      <c r="I4" s="3">
        <v>5498.79</v>
      </c>
      <c r="J4" s="3">
        <v>5498.79</v>
      </c>
      <c r="K4" s="3">
        <v>5498.79</v>
      </c>
      <c r="L4" s="3"/>
      <c r="M4" s="3"/>
      <c r="N4" s="3"/>
      <c r="O4" s="3">
        <f>SUM(C4:I4)</f>
        <v>38491.53</v>
      </c>
    </row>
    <row r="5" spans="1:15" ht="12.75">
      <c r="A5" s="3" t="s">
        <v>650</v>
      </c>
      <c r="B5" s="3">
        <v>1.6</v>
      </c>
      <c r="C5" s="3">
        <f>B5*B1</f>
        <v>5865.376</v>
      </c>
      <c r="D5" s="3">
        <f>B5*B1</f>
        <v>5865.376</v>
      </c>
      <c r="E5" s="3">
        <f>B5*B1</f>
        <v>5865.376</v>
      </c>
      <c r="F5" s="3">
        <f>B5*B1</f>
        <v>5865.376</v>
      </c>
      <c r="G5" s="3">
        <f>B5*B1</f>
        <v>5865.376</v>
      </c>
      <c r="H5" s="3">
        <f>B5*B1</f>
        <v>5865.376</v>
      </c>
      <c r="I5" s="3">
        <v>5865.38</v>
      </c>
      <c r="J5" s="3">
        <v>5865.38</v>
      </c>
      <c r="K5" s="3">
        <v>5865.38</v>
      </c>
      <c r="L5" s="3"/>
      <c r="M5" s="3"/>
      <c r="N5" s="3"/>
      <c r="O5" s="3">
        <f>SUM(C5:I5)</f>
        <v>41057.636</v>
      </c>
    </row>
    <row r="6" spans="1:15" ht="12.75">
      <c r="A6" s="3" t="s">
        <v>611</v>
      </c>
      <c r="B6" s="3">
        <v>1.5</v>
      </c>
      <c r="C6" s="3">
        <f>B6*B1</f>
        <v>5498.79</v>
      </c>
      <c r="D6" s="3">
        <f>B6*B1</f>
        <v>5498.79</v>
      </c>
      <c r="E6" s="3">
        <f>B6*B1</f>
        <v>5498.79</v>
      </c>
      <c r="F6" s="3">
        <f>B6*B1</f>
        <v>5498.79</v>
      </c>
      <c r="G6" s="3">
        <f>B6*B1</f>
        <v>5498.79</v>
      </c>
      <c r="H6" s="3">
        <f>B6*B1</f>
        <v>5498.79</v>
      </c>
      <c r="I6" s="3">
        <v>5498.79</v>
      </c>
      <c r="J6" s="3">
        <v>5498.79</v>
      </c>
      <c r="K6" s="3">
        <v>5498.79</v>
      </c>
      <c r="L6" s="3"/>
      <c r="M6" s="3"/>
      <c r="N6" s="3"/>
      <c r="O6" s="3">
        <f>SUM(C6:I6)</f>
        <v>38491.53</v>
      </c>
    </row>
    <row r="7" spans="1:15" ht="12.75">
      <c r="A7" s="3" t="s">
        <v>708</v>
      </c>
      <c r="B7" s="3">
        <v>0.4</v>
      </c>
      <c r="C7" s="3">
        <f>B7*B1</f>
        <v>1466.344</v>
      </c>
      <c r="D7" s="6">
        <f>B7*B1</f>
        <v>1466.344</v>
      </c>
      <c r="E7" s="6">
        <f>B7*B1</f>
        <v>1466.344</v>
      </c>
      <c r="F7" s="6">
        <f>B7*B1</f>
        <v>1466.344</v>
      </c>
      <c r="G7" s="6">
        <f>B7*B1</f>
        <v>1466.344</v>
      </c>
      <c r="H7" s="6">
        <f>B7*B1</f>
        <v>1466.344</v>
      </c>
      <c r="I7" s="6">
        <v>1466.34</v>
      </c>
      <c r="J7" s="6">
        <v>1466.34</v>
      </c>
      <c r="K7" s="6">
        <v>1466.34</v>
      </c>
      <c r="L7" s="6"/>
      <c r="M7" s="6"/>
      <c r="N7" s="6"/>
      <c r="O7" s="3">
        <f>SUM(C7:I7)</f>
        <v>10264.404</v>
      </c>
    </row>
    <row r="8" spans="1:15" ht="22.5">
      <c r="A8" s="4" t="s">
        <v>720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.5">
      <c r="A9" s="4" t="s">
        <v>718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4" t="s">
        <v>707</v>
      </c>
      <c r="B10" s="3"/>
      <c r="C10" s="3"/>
      <c r="D10" s="3"/>
      <c r="E10" s="3"/>
      <c r="F10" s="3">
        <v>1008.5</v>
      </c>
      <c r="G10" s="3"/>
      <c r="H10" s="3"/>
      <c r="I10" s="3"/>
      <c r="J10" s="3"/>
      <c r="K10" s="3"/>
      <c r="L10" s="3"/>
      <c r="M10" s="3"/>
      <c r="N10" s="3"/>
      <c r="O10" s="3">
        <v>1008.5</v>
      </c>
    </row>
    <row r="11" spans="1:15" ht="12.75">
      <c r="A11" s="4" t="s">
        <v>53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4" t="s">
        <v>733</v>
      </c>
      <c r="B12" s="3"/>
      <c r="C12" s="3"/>
      <c r="D12" s="3"/>
      <c r="E12" s="3"/>
      <c r="F12" s="3">
        <v>313.5</v>
      </c>
      <c r="G12" s="3"/>
      <c r="H12" s="3"/>
      <c r="I12" s="3"/>
      <c r="J12" s="3"/>
      <c r="K12" s="3"/>
      <c r="L12" s="3"/>
      <c r="M12" s="3"/>
      <c r="N12" s="3"/>
      <c r="O12" s="3">
        <v>313.5</v>
      </c>
    </row>
    <row r="13" spans="1:15" ht="12.75">
      <c r="A13" s="4" t="s">
        <v>54</v>
      </c>
      <c r="B13" s="3"/>
      <c r="C13" s="3"/>
      <c r="D13" s="3"/>
      <c r="E13" s="3"/>
      <c r="F13" s="3">
        <v>45.5</v>
      </c>
      <c r="G13" s="3"/>
      <c r="H13" s="3"/>
      <c r="I13" s="3"/>
      <c r="J13" s="3"/>
      <c r="K13" s="3"/>
      <c r="L13" s="3"/>
      <c r="M13" s="3"/>
      <c r="N13" s="3"/>
      <c r="O13" s="3">
        <v>45.5</v>
      </c>
    </row>
    <row r="14" spans="1:15" ht="12.75">
      <c r="A14" s="4" t="s">
        <v>735</v>
      </c>
      <c r="B14" s="3"/>
      <c r="C14" s="3"/>
      <c r="D14" s="3"/>
      <c r="E14" s="3"/>
      <c r="F14" s="3">
        <v>199</v>
      </c>
      <c r="G14" s="3"/>
      <c r="H14" s="3"/>
      <c r="I14" s="3"/>
      <c r="J14" s="3"/>
      <c r="K14" s="3"/>
      <c r="L14" s="3"/>
      <c r="M14" s="3"/>
      <c r="N14" s="3"/>
      <c r="O14" s="3">
        <v>199</v>
      </c>
    </row>
    <row r="15" spans="1:15" ht="12.75">
      <c r="A15" s="4" t="s">
        <v>722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" t="s">
        <v>482</v>
      </c>
      <c r="B16" s="3"/>
      <c r="C16" s="3"/>
      <c r="D16" s="3"/>
      <c r="E16" s="3"/>
      <c r="F16" s="3"/>
      <c r="G16" s="3">
        <v>12190</v>
      </c>
      <c r="H16" s="3"/>
      <c r="I16" s="3"/>
      <c r="J16" s="3"/>
      <c r="K16" s="3"/>
      <c r="L16" s="3"/>
      <c r="M16" s="3"/>
      <c r="N16" s="3"/>
      <c r="O16" s="3">
        <v>12190</v>
      </c>
    </row>
    <row r="17" spans="1:15" ht="12.75">
      <c r="A17" s="4" t="s">
        <v>669</v>
      </c>
      <c r="B17" s="3"/>
      <c r="C17" s="3"/>
      <c r="D17" s="3">
        <v>57821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>SUM(C17:N17)</f>
        <v>57821</v>
      </c>
    </row>
    <row r="18" spans="1:15" ht="12.75">
      <c r="A18" s="4" t="s">
        <v>483</v>
      </c>
      <c r="B18" s="3"/>
      <c r="C18" s="3"/>
      <c r="D18" s="3"/>
      <c r="E18" s="3">
        <v>14072</v>
      </c>
      <c r="F18" s="3"/>
      <c r="G18" s="3"/>
      <c r="H18" s="3"/>
      <c r="I18" s="3"/>
      <c r="J18" s="3"/>
      <c r="K18" s="3"/>
      <c r="L18" s="3"/>
      <c r="M18" s="3"/>
      <c r="N18" s="3"/>
      <c r="O18" s="3">
        <v>14072</v>
      </c>
    </row>
    <row r="19" spans="1:15" ht="12.75">
      <c r="A19" s="4" t="s">
        <v>719</v>
      </c>
      <c r="B19" s="3"/>
      <c r="C19" s="3"/>
      <c r="D19" s="3"/>
      <c r="E19" s="3"/>
      <c r="F19" s="3"/>
      <c r="G19" s="3">
        <v>18959.5</v>
      </c>
      <c r="H19" s="3"/>
      <c r="I19" s="3"/>
      <c r="J19" s="3"/>
      <c r="K19" s="3"/>
      <c r="L19" s="3"/>
      <c r="M19" s="3"/>
      <c r="N19" s="3"/>
      <c r="O19" s="3">
        <f>SUM(D19:K19)</f>
        <v>18959.5</v>
      </c>
    </row>
    <row r="20" spans="1:15" ht="12.75">
      <c r="A20" s="4" t="s">
        <v>360</v>
      </c>
      <c r="B20" s="3"/>
      <c r="C20" s="3"/>
      <c r="D20" s="3"/>
      <c r="E20" s="3"/>
      <c r="F20" s="3"/>
      <c r="G20" s="3"/>
      <c r="H20" s="3">
        <v>390.72</v>
      </c>
      <c r="I20" s="3"/>
      <c r="J20" s="3"/>
      <c r="K20" s="3"/>
      <c r="L20" s="3"/>
      <c r="M20" s="3"/>
      <c r="N20" s="3"/>
      <c r="O20" s="3">
        <f>SUM(C20:K20)</f>
        <v>390.72</v>
      </c>
    </row>
    <row r="21" spans="1:15" ht="12.75">
      <c r="A21" s="4" t="s">
        <v>822</v>
      </c>
      <c r="B21" s="3"/>
      <c r="C21" s="3">
        <v>520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520</v>
      </c>
    </row>
    <row r="22" spans="1:15" ht="12.75">
      <c r="A22" s="11" t="s">
        <v>634</v>
      </c>
      <c r="B22" s="3">
        <v>0.6</v>
      </c>
      <c r="C22" s="3">
        <f>B22*B1</f>
        <v>2199.516</v>
      </c>
      <c r="D22" s="3">
        <f>B22*B1</f>
        <v>2199.516</v>
      </c>
      <c r="E22" s="3">
        <f>B22*B1</f>
        <v>2199.516</v>
      </c>
      <c r="F22" s="3">
        <f>B22*B1</f>
        <v>2199.516</v>
      </c>
      <c r="G22" s="3">
        <f>B22*B1</f>
        <v>2199.516</v>
      </c>
      <c r="H22" s="3">
        <f>B22*B1</f>
        <v>2199.516</v>
      </c>
      <c r="I22" s="3">
        <v>2199.52</v>
      </c>
      <c r="J22" s="3">
        <v>2199.52</v>
      </c>
      <c r="K22" s="3">
        <v>2199.52</v>
      </c>
      <c r="L22" s="3"/>
      <c r="M22" s="3"/>
      <c r="N22" s="3"/>
      <c r="O22" s="3">
        <f>SUM(C22:I22)</f>
        <v>15396.616</v>
      </c>
    </row>
    <row r="23" spans="1:15" ht="22.5">
      <c r="A23" s="11" t="s">
        <v>849</v>
      </c>
      <c r="B23" s="3"/>
      <c r="C23" s="3">
        <v>66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aca="true" t="shared" si="0" ref="O23:O29">SUM(C23:N23)</f>
        <v>66</v>
      </c>
    </row>
    <row r="24" spans="1:15" ht="12.75">
      <c r="A24" s="11" t="s">
        <v>874</v>
      </c>
      <c r="B24" s="3"/>
      <c r="C24" s="3"/>
      <c r="D24" s="3">
        <v>781.44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781.44</v>
      </c>
    </row>
    <row r="25" spans="1:15" ht="12.75">
      <c r="A25" s="11" t="s">
        <v>878</v>
      </c>
      <c r="B25" s="3"/>
      <c r="C25" s="3"/>
      <c r="D25" s="3">
        <v>586.08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586.08</v>
      </c>
    </row>
    <row r="26" spans="1:15" ht="12.75">
      <c r="A26" s="11" t="s">
        <v>669</v>
      </c>
      <c r="B26" s="3"/>
      <c r="C26" s="3"/>
      <c r="D26" s="3">
        <v>57821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>SUM(C26:N26)</f>
        <v>57821</v>
      </c>
    </row>
    <row r="27" spans="1:15" ht="22.5">
      <c r="A27" s="11" t="s">
        <v>114</v>
      </c>
      <c r="B27" s="3"/>
      <c r="C27" s="3"/>
      <c r="D27" s="3"/>
      <c r="E27" s="3">
        <v>881.44</v>
      </c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881.44</v>
      </c>
    </row>
    <row r="28" spans="1:15" ht="33.75">
      <c r="A28" s="11" t="s">
        <v>115</v>
      </c>
      <c r="B28" s="3"/>
      <c r="C28" s="3"/>
      <c r="D28" s="3"/>
      <c r="E28" s="3">
        <v>3048.04</v>
      </c>
      <c r="F28" s="3"/>
      <c r="G28" s="3"/>
      <c r="H28" s="3"/>
      <c r="I28" s="3"/>
      <c r="J28" s="3"/>
      <c r="K28" s="3"/>
      <c r="L28" s="3"/>
      <c r="M28" s="3"/>
      <c r="N28" s="3"/>
      <c r="O28" s="3">
        <f t="shared" si="0"/>
        <v>3048.04</v>
      </c>
    </row>
    <row r="29" spans="1:15" ht="22.5">
      <c r="A29" s="11" t="s">
        <v>136</v>
      </c>
      <c r="B29" s="3"/>
      <c r="C29" s="3"/>
      <c r="D29" s="3"/>
      <c r="E29" s="3">
        <v>390.72</v>
      </c>
      <c r="F29" s="3"/>
      <c r="G29" s="3"/>
      <c r="H29" s="3"/>
      <c r="I29" s="3"/>
      <c r="J29" s="3"/>
      <c r="K29" s="3"/>
      <c r="L29" s="3"/>
      <c r="M29" s="3"/>
      <c r="N29" s="3"/>
      <c r="O29" s="3">
        <f t="shared" si="0"/>
        <v>390.72</v>
      </c>
    </row>
    <row r="30" spans="1:15" ht="33.75">
      <c r="A30" s="11" t="s">
        <v>165</v>
      </c>
      <c r="B30" s="3"/>
      <c r="C30" s="3"/>
      <c r="D30" s="3"/>
      <c r="E30" s="3"/>
      <c r="F30" s="3">
        <v>831.44</v>
      </c>
      <c r="G30" s="3"/>
      <c r="H30" s="3"/>
      <c r="I30" s="3"/>
      <c r="J30" s="3"/>
      <c r="K30" s="3"/>
      <c r="L30" s="3"/>
      <c r="M30" s="3"/>
      <c r="N30" s="3"/>
      <c r="O30" s="3">
        <v>831.44</v>
      </c>
    </row>
    <row r="31" spans="1:15" s="24" customFormat="1" ht="22.5">
      <c r="A31" s="11" t="s">
        <v>167</v>
      </c>
      <c r="B31" s="23"/>
      <c r="C31" s="23"/>
      <c r="D31" s="23"/>
      <c r="E31" s="23"/>
      <c r="F31" s="3">
        <v>781.44</v>
      </c>
      <c r="G31" s="23"/>
      <c r="H31" s="23"/>
      <c r="I31" s="3"/>
      <c r="J31" s="23"/>
      <c r="K31" s="23"/>
      <c r="L31" s="23"/>
      <c r="M31" s="23"/>
      <c r="N31" s="23"/>
      <c r="O31" s="3">
        <v>781.44</v>
      </c>
    </row>
    <row r="32" spans="1:15" s="24" customFormat="1" ht="12.75">
      <c r="A32" s="11" t="s">
        <v>171</v>
      </c>
      <c r="B32" s="23"/>
      <c r="C32" s="23"/>
      <c r="D32" s="23"/>
      <c r="E32" s="23"/>
      <c r="F32" s="3">
        <v>390.72</v>
      </c>
      <c r="G32" s="23"/>
      <c r="H32" s="23"/>
      <c r="I32" s="3"/>
      <c r="J32" s="23"/>
      <c r="K32" s="23"/>
      <c r="L32" s="3"/>
      <c r="M32" s="23"/>
      <c r="N32" s="23"/>
      <c r="O32" s="3">
        <v>390.72</v>
      </c>
    </row>
    <row r="33" spans="1:15" ht="12.75">
      <c r="A33" s="11" t="s">
        <v>174</v>
      </c>
      <c r="B33" s="3"/>
      <c r="C33" s="3"/>
      <c r="D33" s="3"/>
      <c r="E33" s="3"/>
      <c r="F33" s="3">
        <v>781.44</v>
      </c>
      <c r="G33" s="3"/>
      <c r="H33" s="3"/>
      <c r="I33" s="3"/>
      <c r="J33" s="3"/>
      <c r="K33" s="3"/>
      <c r="L33" s="3"/>
      <c r="M33" s="3"/>
      <c r="N33" s="3"/>
      <c r="O33" s="3">
        <v>781.44</v>
      </c>
    </row>
    <row r="34" spans="1:15" ht="22.5">
      <c r="A34" s="11" t="s">
        <v>196</v>
      </c>
      <c r="B34" s="3"/>
      <c r="C34" s="3"/>
      <c r="D34" s="3"/>
      <c r="E34" s="3"/>
      <c r="F34" s="3">
        <v>97.68</v>
      </c>
      <c r="G34" s="3"/>
      <c r="H34" s="3"/>
      <c r="I34" s="3"/>
      <c r="J34" s="3"/>
      <c r="K34" s="3"/>
      <c r="L34" s="3"/>
      <c r="M34" s="3"/>
      <c r="N34" s="3"/>
      <c r="O34" s="3">
        <v>97.68</v>
      </c>
    </row>
    <row r="35" spans="1:15" ht="12.75">
      <c r="A35" s="11" t="s">
        <v>201</v>
      </c>
      <c r="B35" s="3"/>
      <c r="C35" s="3"/>
      <c r="D35" s="3"/>
      <c r="E35" s="3"/>
      <c r="F35" s="3">
        <v>1436.08</v>
      </c>
      <c r="G35" s="3"/>
      <c r="H35" s="3"/>
      <c r="I35" s="3"/>
      <c r="J35" s="3"/>
      <c r="K35" s="3"/>
      <c r="L35" s="3"/>
      <c r="M35" s="3"/>
      <c r="N35" s="3"/>
      <c r="O35" s="3">
        <v>1436.08</v>
      </c>
    </row>
    <row r="36" spans="1:15" ht="12.75">
      <c r="A36" s="11" t="s">
        <v>208</v>
      </c>
      <c r="B36" s="3"/>
      <c r="C36" s="3"/>
      <c r="D36" s="3"/>
      <c r="E36" s="3"/>
      <c r="F36" s="3">
        <v>153.68</v>
      </c>
      <c r="G36" s="3"/>
      <c r="H36" s="3"/>
      <c r="I36" s="3"/>
      <c r="J36" s="3"/>
      <c r="K36" s="3"/>
      <c r="L36" s="3"/>
      <c r="M36" s="3"/>
      <c r="N36" s="3"/>
      <c r="O36" s="3">
        <v>153.68</v>
      </c>
    </row>
    <row r="37" spans="1:15" ht="12.75">
      <c r="A37" s="11" t="s">
        <v>268</v>
      </c>
      <c r="B37" s="3"/>
      <c r="C37" s="3"/>
      <c r="D37" s="3"/>
      <c r="E37" s="3">
        <v>866.44</v>
      </c>
      <c r="F37" s="3"/>
      <c r="G37" s="3"/>
      <c r="H37" s="3"/>
      <c r="I37" s="3"/>
      <c r="J37" s="3"/>
      <c r="K37" s="3"/>
      <c r="L37" s="3"/>
      <c r="M37" s="3"/>
      <c r="N37" s="3"/>
      <c r="O37" s="3">
        <v>866.44</v>
      </c>
    </row>
    <row r="38" spans="1:15" ht="12.75">
      <c r="A38" s="11" t="s">
        <v>306</v>
      </c>
      <c r="B38" s="3"/>
      <c r="C38" s="3"/>
      <c r="D38" s="3"/>
      <c r="E38" s="3"/>
      <c r="F38" s="3">
        <v>881.44</v>
      </c>
      <c r="G38" s="3"/>
      <c r="H38" s="3"/>
      <c r="I38" s="3"/>
      <c r="J38" s="3"/>
      <c r="K38" s="3"/>
      <c r="L38" s="3"/>
      <c r="M38" s="3"/>
      <c r="N38" s="3"/>
      <c r="O38" s="3">
        <v>881.44</v>
      </c>
    </row>
    <row r="39" spans="1:15" ht="27.75" customHeight="1">
      <c r="A39" s="11" t="s">
        <v>312</v>
      </c>
      <c r="B39" s="3"/>
      <c r="C39" s="3"/>
      <c r="D39" s="3"/>
      <c r="E39" s="3"/>
      <c r="F39" s="3">
        <v>781.44</v>
      </c>
      <c r="G39" s="3"/>
      <c r="H39" s="3"/>
      <c r="I39" s="3"/>
      <c r="J39" s="3"/>
      <c r="K39" s="3"/>
      <c r="L39" s="3"/>
      <c r="M39" s="3"/>
      <c r="N39" s="3"/>
      <c r="O39" s="3">
        <v>781.44</v>
      </c>
    </row>
    <row r="40" spans="1:15" ht="12.75">
      <c r="A40" s="11" t="s">
        <v>675</v>
      </c>
      <c r="B40" s="3"/>
      <c r="C40" s="3"/>
      <c r="D40" s="3"/>
      <c r="E40" s="3"/>
      <c r="F40" s="3">
        <v>390.72</v>
      </c>
      <c r="G40" s="3"/>
      <c r="H40" s="3"/>
      <c r="I40" s="3"/>
      <c r="J40" s="3"/>
      <c r="K40" s="3"/>
      <c r="L40" s="3"/>
      <c r="M40" s="3"/>
      <c r="N40" s="3"/>
      <c r="O40" s="3">
        <v>390.72</v>
      </c>
    </row>
    <row r="41" spans="1:15" ht="12.75">
      <c r="A41" s="11" t="s">
        <v>628</v>
      </c>
      <c r="B41" s="3"/>
      <c r="C41" s="3">
        <v>128.3</v>
      </c>
      <c r="D41" s="3">
        <v>128.3</v>
      </c>
      <c r="E41" s="3">
        <v>128.3</v>
      </c>
      <c r="F41" s="3">
        <v>128.3</v>
      </c>
      <c r="G41" s="3">
        <v>128.3</v>
      </c>
      <c r="H41" s="3">
        <v>128.3</v>
      </c>
      <c r="I41" s="3">
        <v>427.68</v>
      </c>
      <c r="J41" s="3">
        <v>427.68</v>
      </c>
      <c r="K41" s="3">
        <v>427.68</v>
      </c>
      <c r="L41" s="3"/>
      <c r="M41" s="3"/>
      <c r="N41" s="3"/>
      <c r="O41" s="3">
        <f>SUM(C41:N41)</f>
        <v>2052.84</v>
      </c>
    </row>
    <row r="42" spans="1:15" ht="12.75">
      <c r="A42" s="11" t="s">
        <v>773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f>SUM(K42)</f>
        <v>0</v>
      </c>
    </row>
    <row r="43" spans="1:15" ht="12.75">
      <c r="A43" s="11" t="s">
        <v>315</v>
      </c>
      <c r="B43" s="3"/>
      <c r="C43" s="3"/>
      <c r="D43" s="3"/>
      <c r="E43" s="3"/>
      <c r="F43" s="3">
        <v>390.72</v>
      </c>
      <c r="G43" s="3"/>
      <c r="H43" s="3"/>
      <c r="I43" s="3"/>
      <c r="J43" s="3"/>
      <c r="K43" s="3"/>
      <c r="L43" s="3"/>
      <c r="M43" s="3"/>
      <c r="N43" s="3"/>
      <c r="O43" s="3">
        <v>390.72</v>
      </c>
    </row>
    <row r="44" spans="1:15" ht="12.75">
      <c r="A44" s="11" t="s">
        <v>319</v>
      </c>
      <c r="B44" s="3"/>
      <c r="C44" s="3"/>
      <c r="D44" s="3"/>
      <c r="E44" s="3"/>
      <c r="F44" s="3">
        <v>97.68</v>
      </c>
      <c r="G44" s="3"/>
      <c r="H44" s="3"/>
      <c r="I44" s="3"/>
      <c r="J44" s="3"/>
      <c r="K44" s="3"/>
      <c r="L44" s="3"/>
      <c r="M44" s="3"/>
      <c r="N44" s="3"/>
      <c r="O44" s="3">
        <v>97.68</v>
      </c>
    </row>
    <row r="45" spans="1:15" ht="12.75">
      <c r="A45" s="11" t="s">
        <v>362</v>
      </c>
      <c r="B45" s="3"/>
      <c r="C45" s="3"/>
      <c r="D45" s="3"/>
      <c r="E45" s="3"/>
      <c r="F45" s="3"/>
      <c r="G45" s="3"/>
      <c r="H45" s="3">
        <v>390.72</v>
      </c>
      <c r="I45" s="3"/>
      <c r="J45" s="3"/>
      <c r="K45" s="3"/>
      <c r="L45" s="3"/>
      <c r="M45" s="3"/>
      <c r="N45" s="3"/>
      <c r="O45" s="3">
        <v>390.72</v>
      </c>
    </row>
    <row r="46" spans="1:15" ht="12.75">
      <c r="A46" s="11" t="s">
        <v>372</v>
      </c>
      <c r="B46" s="3"/>
      <c r="C46" s="3"/>
      <c r="D46" s="3"/>
      <c r="E46" s="3"/>
      <c r="F46" s="3"/>
      <c r="G46" s="3"/>
      <c r="H46" s="3">
        <v>35137.98</v>
      </c>
      <c r="I46" s="3"/>
      <c r="J46" s="3"/>
      <c r="K46" s="3"/>
      <c r="L46" s="3"/>
      <c r="M46" s="3"/>
      <c r="N46" s="3"/>
      <c r="O46" s="3">
        <v>35137.98</v>
      </c>
    </row>
    <row r="47" spans="1:15" ht="12.75">
      <c r="A47" s="11" t="s">
        <v>127</v>
      </c>
      <c r="B47" s="3"/>
      <c r="C47" s="3"/>
      <c r="D47" s="3"/>
      <c r="E47" s="3"/>
      <c r="F47" s="3"/>
      <c r="G47" s="3"/>
      <c r="H47" s="3">
        <v>4069.57</v>
      </c>
      <c r="I47" s="3"/>
      <c r="J47" s="3"/>
      <c r="K47" s="3"/>
      <c r="L47" s="3"/>
      <c r="M47" s="3"/>
      <c r="N47" s="3"/>
      <c r="O47" s="3">
        <v>4069.57</v>
      </c>
    </row>
    <row r="48" spans="1:15" ht="33.75">
      <c r="A48" s="11" t="s">
        <v>374</v>
      </c>
      <c r="B48" s="3"/>
      <c r="C48" s="3"/>
      <c r="D48" s="3"/>
      <c r="E48" s="3"/>
      <c r="F48" s="3"/>
      <c r="G48" s="3"/>
      <c r="H48" s="3">
        <v>835.44</v>
      </c>
      <c r="I48" s="3"/>
      <c r="J48" s="3"/>
      <c r="K48" s="3"/>
      <c r="L48" s="3"/>
      <c r="M48" s="3"/>
      <c r="N48" s="3"/>
      <c r="O48" s="3">
        <v>835.44</v>
      </c>
    </row>
    <row r="49" spans="1:15" ht="12.75">
      <c r="A49" s="11" t="s">
        <v>421</v>
      </c>
      <c r="B49" s="3"/>
      <c r="C49" s="3"/>
      <c r="D49" s="3"/>
      <c r="E49" s="3"/>
      <c r="F49" s="3"/>
      <c r="G49" s="3">
        <f>805.44+97.68</f>
        <v>903.1200000000001</v>
      </c>
      <c r="H49" s="3"/>
      <c r="I49" s="3"/>
      <c r="J49" s="3"/>
      <c r="K49" s="3"/>
      <c r="L49" s="3"/>
      <c r="M49" s="3"/>
      <c r="N49" s="3"/>
      <c r="O49" s="3">
        <v>903.12</v>
      </c>
    </row>
    <row r="50" spans="1:15" ht="12.75">
      <c r="A50" s="11" t="s">
        <v>446</v>
      </c>
      <c r="B50" s="3"/>
      <c r="C50" s="3"/>
      <c r="D50" s="3"/>
      <c r="E50" s="3"/>
      <c r="F50" s="3"/>
      <c r="G50" s="3"/>
      <c r="H50" s="3">
        <v>1562.88</v>
      </c>
      <c r="I50" s="3"/>
      <c r="J50" s="3"/>
      <c r="K50" s="3"/>
      <c r="L50" s="3"/>
      <c r="M50" s="3"/>
      <c r="N50" s="3"/>
      <c r="O50" s="3">
        <v>1562.88</v>
      </c>
    </row>
    <row r="51" spans="1:15" ht="12.75">
      <c r="A51" s="11" t="s">
        <v>509</v>
      </c>
      <c r="B51" s="3"/>
      <c r="C51" s="3"/>
      <c r="D51" s="3"/>
      <c r="E51" s="3"/>
      <c r="F51" s="3"/>
      <c r="G51" s="3"/>
      <c r="H51" s="3"/>
      <c r="I51" s="3">
        <v>1234.57</v>
      </c>
      <c r="J51" s="3"/>
      <c r="K51" s="3"/>
      <c r="L51" s="3"/>
      <c r="M51" s="3"/>
      <c r="N51" s="3"/>
      <c r="O51" s="3">
        <v>1234.57</v>
      </c>
    </row>
    <row r="52" spans="1:15" ht="12.75">
      <c r="A52" s="11" t="s">
        <v>456</v>
      </c>
      <c r="B52" s="3"/>
      <c r="C52" s="3"/>
      <c r="D52" s="3"/>
      <c r="E52" s="3"/>
      <c r="F52" s="3"/>
      <c r="G52" s="3"/>
      <c r="H52" s="3">
        <v>2672.52</v>
      </c>
      <c r="I52" s="3"/>
      <c r="J52" s="3"/>
      <c r="K52" s="3"/>
      <c r="L52" s="3"/>
      <c r="M52" s="3"/>
      <c r="N52" s="3"/>
      <c r="O52" s="3">
        <v>2672.52</v>
      </c>
    </row>
    <row r="53" spans="1:15" ht="22.5">
      <c r="A53" s="11" t="s">
        <v>77</v>
      </c>
      <c r="B53" s="3"/>
      <c r="C53" s="3"/>
      <c r="D53" s="3"/>
      <c r="E53" s="3"/>
      <c r="F53" s="3"/>
      <c r="G53" s="3"/>
      <c r="H53" s="3"/>
      <c r="I53" s="3"/>
      <c r="J53" s="3">
        <v>420.72</v>
      </c>
      <c r="K53" s="3"/>
      <c r="L53" s="3"/>
      <c r="M53" s="3"/>
      <c r="N53" s="3"/>
      <c r="O53" s="3">
        <v>420.72</v>
      </c>
    </row>
    <row r="54" spans="1:15" ht="12.75">
      <c r="A54" s="11" t="s">
        <v>529</v>
      </c>
      <c r="B54" s="3"/>
      <c r="C54" s="3"/>
      <c r="D54" s="3"/>
      <c r="E54" s="3"/>
      <c r="F54" s="3"/>
      <c r="G54" s="3"/>
      <c r="H54" s="3"/>
      <c r="I54" s="3"/>
      <c r="J54" s="3">
        <v>299.04</v>
      </c>
      <c r="K54" s="3"/>
      <c r="L54" s="3"/>
      <c r="M54" s="3"/>
      <c r="N54" s="3"/>
      <c r="O54" s="3">
        <v>299.04</v>
      </c>
    </row>
    <row r="55" spans="1:15" ht="56.25">
      <c r="A55" s="11" t="s">
        <v>100</v>
      </c>
      <c r="B55" s="3"/>
      <c r="C55" s="3"/>
      <c r="D55" s="3"/>
      <c r="E55" s="3"/>
      <c r="F55" s="3"/>
      <c r="G55" s="3"/>
      <c r="H55" s="3"/>
      <c r="I55" s="3"/>
      <c r="J55" s="3">
        <v>3468.73</v>
      </c>
      <c r="K55" s="3"/>
      <c r="L55" s="3"/>
      <c r="M55" s="3"/>
      <c r="N55" s="3"/>
      <c r="O55" s="3">
        <v>3468.73</v>
      </c>
    </row>
    <row r="56" spans="1:15" ht="12.75">
      <c r="A56" s="11" t="s">
        <v>593</v>
      </c>
      <c r="B56" s="3"/>
      <c r="C56" s="3"/>
      <c r="D56" s="3"/>
      <c r="E56" s="3"/>
      <c r="F56" s="3"/>
      <c r="G56" s="3"/>
      <c r="H56" s="3"/>
      <c r="I56" s="3"/>
      <c r="J56" s="3"/>
      <c r="K56" s="3">
        <v>390.72</v>
      </c>
      <c r="L56" s="3"/>
      <c r="M56" s="3"/>
      <c r="N56" s="3"/>
      <c r="O56" s="3">
        <v>390.72</v>
      </c>
    </row>
    <row r="57" spans="1:15" ht="12.75">
      <c r="A57" s="11" t="s">
        <v>556</v>
      </c>
      <c r="B57" s="3"/>
      <c r="C57" s="3"/>
      <c r="D57" s="3"/>
      <c r="E57" s="3"/>
      <c r="F57" s="3"/>
      <c r="G57" s="3"/>
      <c r="H57" s="3"/>
      <c r="I57" s="3"/>
      <c r="J57" s="3">
        <v>390.72</v>
      </c>
      <c r="K57" s="3"/>
      <c r="L57" s="3"/>
      <c r="M57" s="3"/>
      <c r="N57" s="3"/>
      <c r="O57" s="3">
        <v>390.72</v>
      </c>
    </row>
    <row r="58" spans="1:15" ht="12.75">
      <c r="A58" s="11" t="s">
        <v>223</v>
      </c>
      <c r="B58" s="3"/>
      <c r="C58" s="3"/>
      <c r="D58" s="3"/>
      <c r="E58" s="3"/>
      <c r="F58" s="3"/>
      <c r="G58" s="3"/>
      <c r="H58" s="3"/>
      <c r="I58" s="3"/>
      <c r="J58" s="3">
        <v>10000</v>
      </c>
      <c r="K58" s="3"/>
      <c r="L58" s="3"/>
      <c r="M58" s="3"/>
      <c r="N58" s="3"/>
      <c r="O58" s="3">
        <f>SUM(C58:N58)</f>
        <v>10000</v>
      </c>
    </row>
    <row r="59" spans="1:15" ht="12.75">
      <c r="A59" s="11" t="s">
        <v>324</v>
      </c>
      <c r="B59" s="3"/>
      <c r="C59" s="3">
        <v>500</v>
      </c>
      <c r="D59" s="3">
        <v>500</v>
      </c>
      <c r="E59" s="3">
        <v>500</v>
      </c>
      <c r="F59" s="3">
        <v>500</v>
      </c>
      <c r="G59" s="3"/>
      <c r="H59" s="3"/>
      <c r="I59" s="3"/>
      <c r="J59" s="3"/>
      <c r="K59" s="3"/>
      <c r="L59" s="3"/>
      <c r="M59" s="3"/>
      <c r="N59" s="3"/>
      <c r="O59" s="3">
        <f>SUM(C59:N59)</f>
        <v>2000</v>
      </c>
    </row>
    <row r="60" spans="1:15" ht="12.75">
      <c r="A60" s="11" t="s">
        <v>22</v>
      </c>
      <c r="B60" s="3"/>
      <c r="C60" s="3"/>
      <c r="D60" s="3"/>
      <c r="E60" s="3"/>
      <c r="F60" s="3"/>
      <c r="G60" s="3"/>
      <c r="H60" s="3"/>
      <c r="I60" s="3"/>
      <c r="J60" s="3"/>
      <c r="K60" s="3">
        <v>435.36</v>
      </c>
      <c r="L60" s="3"/>
      <c r="M60" s="3"/>
      <c r="N60" s="3"/>
      <c r="O60" s="3">
        <v>435.36</v>
      </c>
    </row>
    <row r="61" spans="1:15" ht="12.75">
      <c r="A61" s="11" t="s">
        <v>689</v>
      </c>
      <c r="B61" s="3"/>
      <c r="C61" s="3">
        <v>4068.68</v>
      </c>
      <c r="D61" s="3">
        <v>4068.68</v>
      </c>
      <c r="E61" s="3">
        <v>4068.68</v>
      </c>
      <c r="F61" s="3">
        <v>4068.68</v>
      </c>
      <c r="G61" s="3">
        <v>4068.68</v>
      </c>
      <c r="H61" s="3">
        <v>4068.68</v>
      </c>
      <c r="I61" s="3">
        <v>4068.68</v>
      </c>
      <c r="J61" s="3">
        <v>4068.68</v>
      </c>
      <c r="K61" s="3"/>
      <c r="L61" s="3"/>
      <c r="M61" s="3"/>
      <c r="N61" s="3"/>
      <c r="O61" s="3">
        <f>SUM(C61:N61)</f>
        <v>32549.44</v>
      </c>
    </row>
    <row r="62" spans="1:15" ht="12.75">
      <c r="A62" s="3" t="s">
        <v>751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f>SUM(F62:K62)</f>
        <v>0</v>
      </c>
    </row>
    <row r="63" spans="1:15" ht="12.75">
      <c r="A63" s="3" t="s">
        <v>614</v>
      </c>
      <c r="B63" s="3"/>
      <c r="C63" s="3">
        <f aca="true" t="shared" si="1" ref="C63:J63">SUM(C4:C62)</f>
        <v>25811.796000000002</v>
      </c>
      <c r="D63" s="3">
        <f t="shared" si="1"/>
        <v>142235.316</v>
      </c>
      <c r="E63" s="3">
        <f t="shared" si="1"/>
        <v>44484.436000000016</v>
      </c>
      <c r="F63" s="3">
        <f t="shared" si="1"/>
        <v>33806.776</v>
      </c>
      <c r="G63" s="3">
        <f t="shared" si="1"/>
        <v>56778.41600000001</v>
      </c>
      <c r="H63" s="3">
        <f t="shared" si="1"/>
        <v>69785.626</v>
      </c>
      <c r="I63" s="3">
        <f t="shared" si="1"/>
        <v>26259.75</v>
      </c>
      <c r="J63" s="3">
        <f t="shared" si="1"/>
        <v>39604.39000000001</v>
      </c>
      <c r="K63" s="3">
        <f>SUM(K4:K62)</f>
        <v>21782.58</v>
      </c>
      <c r="L63" s="3">
        <f>SUM(L4:L62)</f>
        <v>0</v>
      </c>
      <c r="M63" s="3">
        <f>SUM(M4:M62)</f>
        <v>0</v>
      </c>
      <c r="N63" s="3">
        <f>SUM(N4:N62)</f>
        <v>0</v>
      </c>
      <c r="O63" s="6">
        <f>SUM(C63:N63)</f>
        <v>460549.08600000007</v>
      </c>
    </row>
    <row r="64" spans="1:15" ht="12.75">
      <c r="A64" s="3" t="s">
        <v>618</v>
      </c>
      <c r="B64" s="3"/>
      <c r="C64" s="3">
        <v>33717.64</v>
      </c>
      <c r="D64" s="3">
        <v>32462.55</v>
      </c>
      <c r="E64" s="3">
        <v>40598.43</v>
      </c>
      <c r="F64" s="3">
        <v>57390.59</v>
      </c>
      <c r="G64" s="3">
        <v>35170.41</v>
      </c>
      <c r="H64" s="3">
        <v>42335.62</v>
      </c>
      <c r="I64" s="3">
        <v>56584.95</v>
      </c>
      <c r="J64" s="3">
        <v>45343.38</v>
      </c>
      <c r="K64" s="3">
        <v>44010.24</v>
      </c>
      <c r="L64" s="3"/>
      <c r="M64" s="3"/>
      <c r="N64" s="3"/>
      <c r="O64" s="3">
        <f>SUM(C64:N64)</f>
        <v>387613.81</v>
      </c>
    </row>
    <row r="65" spans="1:15" s="1" customFormat="1" ht="12.75">
      <c r="A65" s="5" t="s">
        <v>619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">
        <f>O64-O63+O1</f>
        <v>4921.573999999935</v>
      </c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45" t="s">
        <v>687</v>
      </c>
      <c r="C67" s="46"/>
      <c r="D67" s="46"/>
      <c r="E67" s="46"/>
      <c r="F67" s="47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</sheetData>
  <sheetProtection/>
  <mergeCells count="1">
    <mergeCell ref="B67:F6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60" zoomScaleNormal="80" zoomScalePageLayoutView="0" workbookViewId="0" topLeftCell="A24">
      <selection activeCell="I24" sqref="I24"/>
    </sheetView>
  </sheetViews>
  <sheetFormatPr defaultColWidth="9.125" defaultRowHeight="12.75"/>
  <cols>
    <col min="1" max="1" width="34.375" style="2" customWidth="1"/>
    <col min="2" max="2" width="13.25390625" style="2" customWidth="1"/>
    <col min="3" max="3" width="7.25390625" style="2" customWidth="1"/>
    <col min="4" max="4" width="8.75390625" style="2" customWidth="1"/>
    <col min="5" max="5" width="7.125" style="2" customWidth="1"/>
    <col min="6" max="6" width="8.625" style="2" customWidth="1"/>
    <col min="7" max="7" width="8.375" style="2" customWidth="1"/>
    <col min="8" max="8" width="9.25390625" style="2" bestFit="1" customWidth="1"/>
    <col min="9" max="9" width="7.25390625" style="2" customWidth="1"/>
    <col min="10" max="15" width="9.25390625" style="2" bestFit="1" customWidth="1"/>
    <col min="16" max="16" width="9.375" style="2" bestFit="1" customWidth="1"/>
    <col min="17" max="16384" width="9.125" style="2" customWidth="1"/>
  </cols>
  <sheetData>
    <row r="1" spans="1:16" s="1" customFormat="1" ht="12.75">
      <c r="A1" s="5" t="s">
        <v>621</v>
      </c>
      <c r="B1" s="5">
        <v>1910.2</v>
      </c>
      <c r="C1" s="5"/>
      <c r="D1" s="5"/>
      <c r="E1" s="5"/>
      <c r="F1" s="5"/>
      <c r="G1" s="5"/>
      <c r="H1" s="5" t="s">
        <v>617</v>
      </c>
      <c r="I1" s="5" t="s">
        <v>651</v>
      </c>
      <c r="J1" s="5"/>
      <c r="K1" s="5" t="s">
        <v>643</v>
      </c>
      <c r="L1" s="5"/>
      <c r="M1" s="5"/>
      <c r="N1" s="5"/>
      <c r="O1" s="5"/>
      <c r="P1" s="5">
        <v>-32312.88</v>
      </c>
    </row>
    <row r="2" spans="1:16" ht="12.75">
      <c r="A2" s="3" t="s">
        <v>620</v>
      </c>
      <c r="B2" s="6">
        <f>PRODUCT(B1,11.2)</f>
        <v>21394.239999999998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2865.3</v>
      </c>
      <c r="D4" s="3">
        <f>B4*B1</f>
        <v>2865.3</v>
      </c>
      <c r="E4" s="3">
        <f>B4*B1</f>
        <v>2865.3</v>
      </c>
      <c r="F4" s="3">
        <f>B4*B1</f>
        <v>2865.3</v>
      </c>
      <c r="G4" s="3">
        <f>B4*B1</f>
        <v>2865.3</v>
      </c>
      <c r="H4" s="3">
        <f>B4*B1</f>
        <v>2865.3</v>
      </c>
      <c r="I4" s="3">
        <v>2865.3</v>
      </c>
      <c r="J4" s="3">
        <v>2865.3</v>
      </c>
      <c r="K4" s="3">
        <v>2865.3</v>
      </c>
      <c r="L4" s="3"/>
      <c r="M4" s="3"/>
      <c r="N4" s="3"/>
      <c r="O4" s="3"/>
      <c r="P4" s="3">
        <f aca="true" t="shared" si="0" ref="P4:P16">SUM(C4:O4)</f>
        <v>25787.699999999997</v>
      </c>
    </row>
    <row r="5" spans="1:16" ht="12.75">
      <c r="A5" s="3" t="s">
        <v>650</v>
      </c>
      <c r="B5" s="3">
        <v>1.5</v>
      </c>
      <c r="C5" s="3">
        <f>B5*B1</f>
        <v>2865.3</v>
      </c>
      <c r="D5" s="3">
        <f>B5*B1</f>
        <v>2865.3</v>
      </c>
      <c r="E5" s="3">
        <f>B5*B1</f>
        <v>2865.3</v>
      </c>
      <c r="F5" s="3">
        <f>B5*B1</f>
        <v>2865.3</v>
      </c>
      <c r="G5" s="3">
        <f>B5*B1</f>
        <v>2865.3</v>
      </c>
      <c r="H5" s="3">
        <f>B5*B1</f>
        <v>2865.3</v>
      </c>
      <c r="I5" s="3">
        <v>2865.3</v>
      </c>
      <c r="J5" s="3">
        <v>2865.3</v>
      </c>
      <c r="K5" s="3">
        <v>2865.3</v>
      </c>
      <c r="L5" s="3"/>
      <c r="M5" s="3"/>
      <c r="N5" s="3"/>
      <c r="O5" s="3"/>
      <c r="P5" s="3">
        <f t="shared" si="0"/>
        <v>25787.699999999997</v>
      </c>
    </row>
    <row r="6" spans="1:16" ht="12.75">
      <c r="A6" s="3" t="s">
        <v>611</v>
      </c>
      <c r="B6" s="3">
        <v>1.5</v>
      </c>
      <c r="C6" s="3">
        <f>B6*B1</f>
        <v>2865.3</v>
      </c>
      <c r="D6" s="3">
        <f>B6*B1</f>
        <v>2865.3</v>
      </c>
      <c r="E6" s="3">
        <f>B6*B1</f>
        <v>2865.3</v>
      </c>
      <c r="F6" s="3">
        <f>B6*B1</f>
        <v>2865.3</v>
      </c>
      <c r="G6" s="3">
        <f>B6*B1</f>
        <v>2865.3</v>
      </c>
      <c r="H6" s="3">
        <f>B6*B1</f>
        <v>2865.3</v>
      </c>
      <c r="I6" s="3">
        <v>2865.3</v>
      </c>
      <c r="J6" s="3">
        <v>2865.3</v>
      </c>
      <c r="K6" s="3">
        <v>2865.3</v>
      </c>
      <c r="L6" s="3"/>
      <c r="M6" s="3"/>
      <c r="N6" s="3"/>
      <c r="O6" s="3"/>
      <c r="P6" s="3">
        <f t="shared" si="0"/>
        <v>25787.699999999997</v>
      </c>
    </row>
    <row r="7" spans="1:16" ht="22.5">
      <c r="A7" s="4" t="s">
        <v>720</v>
      </c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 t="shared" si="0"/>
        <v>0</v>
      </c>
    </row>
    <row r="8" spans="1:16" ht="12.75">
      <c r="A8" s="3" t="s">
        <v>708</v>
      </c>
      <c r="B8" s="3">
        <v>0.6</v>
      </c>
      <c r="C8" s="3">
        <v>1146.12</v>
      </c>
      <c r="D8" s="4">
        <f>B8*B1</f>
        <v>1146.12</v>
      </c>
      <c r="E8" s="3">
        <f>B8*B1</f>
        <v>1146.12</v>
      </c>
      <c r="F8" s="3">
        <f>B8*B1</f>
        <v>1146.12</v>
      </c>
      <c r="G8" s="3">
        <f>B8*B1</f>
        <v>1146.12</v>
      </c>
      <c r="H8" s="3">
        <f>B8*B1</f>
        <v>1146.12</v>
      </c>
      <c r="I8" s="3">
        <v>1146.12</v>
      </c>
      <c r="J8" s="3">
        <v>1146.12</v>
      </c>
      <c r="K8" s="3">
        <v>1146.12</v>
      </c>
      <c r="L8" s="3"/>
      <c r="M8" s="3"/>
      <c r="N8" s="3"/>
      <c r="O8" s="3"/>
      <c r="P8" s="6">
        <f t="shared" si="0"/>
        <v>10315.079999999998</v>
      </c>
    </row>
    <row r="9" spans="1:16" ht="22.5">
      <c r="A9" s="4" t="s">
        <v>718</v>
      </c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>
        <f t="shared" si="0"/>
        <v>0</v>
      </c>
    </row>
    <row r="10" spans="1:16" ht="12.75">
      <c r="A10" s="4" t="s">
        <v>732</v>
      </c>
      <c r="B10" s="3"/>
      <c r="C10" s="3"/>
      <c r="D10" s="4"/>
      <c r="E10" s="3">
        <v>781.44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6">
        <f t="shared" si="0"/>
        <v>781.44</v>
      </c>
    </row>
    <row r="11" spans="1:16" ht="12.75">
      <c r="A11" s="4" t="s">
        <v>707</v>
      </c>
      <c r="B11" s="3"/>
      <c r="C11" s="3"/>
      <c r="D11" s="4"/>
      <c r="E11" s="3"/>
      <c r="F11" s="3">
        <v>403.5</v>
      </c>
      <c r="G11" s="3"/>
      <c r="H11" s="3"/>
      <c r="I11" s="3"/>
      <c r="J11" s="3"/>
      <c r="K11" s="3"/>
      <c r="L11" s="3"/>
      <c r="M11" s="3"/>
      <c r="N11" s="3"/>
      <c r="O11" s="3"/>
      <c r="P11" s="6">
        <f t="shared" si="0"/>
        <v>403.5</v>
      </c>
    </row>
    <row r="12" spans="1:16" ht="12.75">
      <c r="A12" s="4" t="s">
        <v>45</v>
      </c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</row>
    <row r="13" spans="1:16" ht="22.5">
      <c r="A13" s="4" t="s">
        <v>789</v>
      </c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>
        <v>0</v>
      </c>
    </row>
    <row r="14" spans="1:16" ht="12.75">
      <c r="A14" s="4" t="s">
        <v>804</v>
      </c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6">
        <v>0</v>
      </c>
    </row>
    <row r="15" spans="1:16" ht="22.5">
      <c r="A15" s="4" t="s">
        <v>727</v>
      </c>
      <c r="B15" s="3"/>
      <c r="C15" s="3"/>
      <c r="D15" s="4"/>
      <c r="E15" s="3"/>
      <c r="F15" s="3"/>
      <c r="G15" s="3"/>
      <c r="H15" s="3"/>
      <c r="I15" s="3">
        <v>9682</v>
      </c>
      <c r="J15" s="3"/>
      <c r="K15" s="3"/>
      <c r="L15" s="3"/>
      <c r="M15" s="3"/>
      <c r="N15" s="3"/>
      <c r="O15" s="3"/>
      <c r="P15" s="6">
        <f t="shared" si="0"/>
        <v>9682</v>
      </c>
    </row>
    <row r="16" spans="1:16" ht="12.75">
      <c r="A16" s="4" t="s">
        <v>722</v>
      </c>
      <c r="B16" s="3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">
        <f t="shared" si="0"/>
        <v>0</v>
      </c>
    </row>
    <row r="17" spans="1:16" ht="12.75">
      <c r="A17" s="4" t="s">
        <v>738</v>
      </c>
      <c r="B17" s="3"/>
      <c r="C17" s="3"/>
      <c r="D17" s="4"/>
      <c r="E17" s="3"/>
      <c r="F17" s="3">
        <v>174</v>
      </c>
      <c r="G17" s="3"/>
      <c r="H17" s="3"/>
      <c r="I17" s="3"/>
      <c r="J17" s="3"/>
      <c r="K17" s="3"/>
      <c r="L17" s="3"/>
      <c r="M17" s="3"/>
      <c r="N17" s="3"/>
      <c r="O17" s="3"/>
      <c r="P17" s="6">
        <v>174</v>
      </c>
    </row>
    <row r="18" spans="1:16" ht="12.75">
      <c r="A18" s="4" t="s">
        <v>730</v>
      </c>
      <c r="B18" s="3"/>
      <c r="C18" s="3"/>
      <c r="D18" s="4"/>
      <c r="E18" s="3"/>
      <c r="F18" s="3">
        <v>125</v>
      </c>
      <c r="G18" s="3"/>
      <c r="H18" s="3"/>
      <c r="I18" s="3"/>
      <c r="J18" s="3"/>
      <c r="K18" s="3"/>
      <c r="L18" s="3"/>
      <c r="M18" s="3"/>
      <c r="N18" s="3"/>
      <c r="O18" s="3"/>
      <c r="P18" s="6">
        <v>125</v>
      </c>
    </row>
    <row r="19" spans="1:16" ht="12.75">
      <c r="A19" s="4" t="s">
        <v>55</v>
      </c>
      <c r="B19" s="3"/>
      <c r="C19" s="3"/>
      <c r="D19" s="4"/>
      <c r="E19" s="3"/>
      <c r="F19" s="3">
        <v>116</v>
      </c>
      <c r="G19" s="3"/>
      <c r="H19" s="3"/>
      <c r="I19" s="3"/>
      <c r="J19" s="3"/>
      <c r="K19" s="3"/>
      <c r="L19" s="3"/>
      <c r="M19" s="3"/>
      <c r="N19" s="3"/>
      <c r="O19" s="3"/>
      <c r="P19" s="6">
        <v>116</v>
      </c>
    </row>
    <row r="20" spans="1:16" ht="12.75">
      <c r="A20" s="4" t="s">
        <v>765</v>
      </c>
      <c r="B20" s="3"/>
      <c r="C20" s="3"/>
      <c r="D20" s="4"/>
      <c r="E20" s="3"/>
      <c r="F20" s="3">
        <v>3280.4</v>
      </c>
      <c r="G20" s="3"/>
      <c r="H20" s="3"/>
      <c r="I20" s="3"/>
      <c r="J20" s="3"/>
      <c r="K20" s="3"/>
      <c r="L20" s="3"/>
      <c r="M20" s="3"/>
      <c r="N20" s="3"/>
      <c r="O20" s="3"/>
      <c r="P20" s="6">
        <v>3280.4</v>
      </c>
    </row>
    <row r="21" spans="1:16" ht="12.75">
      <c r="A21" s="3" t="s">
        <v>213</v>
      </c>
      <c r="B21" s="3"/>
      <c r="C21" s="3"/>
      <c r="D21" s="3"/>
      <c r="E21" s="3"/>
      <c r="F21" s="3">
        <v>190.3</v>
      </c>
      <c r="G21" s="3"/>
      <c r="H21" s="6"/>
      <c r="I21" s="6"/>
      <c r="J21" s="6"/>
      <c r="K21" s="6"/>
      <c r="L21" s="6"/>
      <c r="M21" s="6"/>
      <c r="N21" s="6"/>
      <c r="O21" s="6"/>
      <c r="P21" s="6">
        <f>SUM(D21:O21)</f>
        <v>190.3</v>
      </c>
    </row>
    <row r="22" spans="1:16" ht="12.75">
      <c r="A22" s="3" t="s">
        <v>332</v>
      </c>
      <c r="B22" s="3"/>
      <c r="C22" s="3"/>
      <c r="D22" s="3"/>
      <c r="E22" s="3"/>
      <c r="F22" s="3"/>
      <c r="G22" s="3">
        <v>116042</v>
      </c>
      <c r="H22" s="6"/>
      <c r="I22" s="6"/>
      <c r="J22" s="6"/>
      <c r="K22" s="6"/>
      <c r="L22" s="6"/>
      <c r="M22" s="6"/>
      <c r="N22" s="6"/>
      <c r="O22" s="6"/>
      <c r="P22" s="6">
        <v>116042</v>
      </c>
    </row>
    <row r="23" spans="1:16" ht="12.75">
      <c r="A23" s="4" t="s">
        <v>228</v>
      </c>
      <c r="B23" s="3"/>
      <c r="C23" s="3">
        <v>3266.71</v>
      </c>
      <c r="D23" s="3"/>
      <c r="E23" s="3"/>
      <c r="F23" s="3"/>
      <c r="G23" s="3"/>
      <c r="H23" s="6"/>
      <c r="I23" s="6"/>
      <c r="J23" s="6"/>
      <c r="K23" s="6"/>
      <c r="L23" s="6"/>
      <c r="M23" s="6"/>
      <c r="N23" s="6"/>
      <c r="O23" s="6"/>
      <c r="P23" s="6">
        <v>3266.71</v>
      </c>
    </row>
    <row r="24" spans="1:16" ht="12.75">
      <c r="A24" s="3" t="s">
        <v>317</v>
      </c>
      <c r="B24" s="3"/>
      <c r="C24" s="3"/>
      <c r="D24" s="3"/>
      <c r="E24" s="3"/>
      <c r="F24" s="3">
        <v>390.72</v>
      </c>
      <c r="G24" s="3"/>
      <c r="H24" s="3"/>
      <c r="I24" s="3"/>
      <c r="J24" s="3"/>
      <c r="K24" s="3"/>
      <c r="L24" s="3"/>
      <c r="M24" s="3"/>
      <c r="N24" s="3"/>
      <c r="O24" s="3"/>
      <c r="P24" s="3">
        <f>SUM(D24:O24)</f>
        <v>390.72</v>
      </c>
    </row>
    <row r="25" spans="1:16" ht="12.75">
      <c r="A25" s="3" t="s">
        <v>764</v>
      </c>
      <c r="B25" s="3"/>
      <c r="C25" s="3"/>
      <c r="D25" s="3">
        <v>37450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37450</v>
      </c>
    </row>
    <row r="26" spans="1:16" ht="12.75">
      <c r="A26" s="3" t="s">
        <v>731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>SUM(D26:O26)</f>
        <v>0</v>
      </c>
    </row>
    <row r="27" spans="1:16" ht="12.75">
      <c r="A27" s="3" t="s">
        <v>680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>SUM(C27:O27)</f>
        <v>0</v>
      </c>
    </row>
    <row r="28" spans="1:16" ht="12.75">
      <c r="A28" s="3" t="s">
        <v>803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0</v>
      </c>
    </row>
    <row r="29" spans="1:16" ht="22.5">
      <c r="A29" s="4" t="s">
        <v>678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>SUM(D29:O29)</f>
        <v>0</v>
      </c>
    </row>
    <row r="30" spans="1:16" ht="12.75">
      <c r="A30" s="4" t="s">
        <v>766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0</v>
      </c>
    </row>
    <row r="31" spans="1:16" ht="22.5">
      <c r="A31" s="4" t="s">
        <v>681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SUM(D31:O31)</f>
        <v>0</v>
      </c>
    </row>
    <row r="32" spans="1:16" ht="12.75">
      <c r="A32" s="3" t="s">
        <v>634</v>
      </c>
      <c r="B32" s="3">
        <v>0.6</v>
      </c>
      <c r="C32" s="3">
        <f>B32*B1</f>
        <v>1146.12</v>
      </c>
      <c r="D32" s="3">
        <f>B32*B1</f>
        <v>1146.12</v>
      </c>
      <c r="E32" s="3">
        <f>B32*B1</f>
        <v>1146.12</v>
      </c>
      <c r="F32" s="3">
        <f>B32*B1</f>
        <v>1146.12</v>
      </c>
      <c r="G32" s="3">
        <f>B32*B1</f>
        <v>1146.12</v>
      </c>
      <c r="H32" s="3">
        <f>B32*B1</f>
        <v>1146.12</v>
      </c>
      <c r="I32" s="3">
        <v>1146.12</v>
      </c>
      <c r="J32" s="3">
        <v>1146.12</v>
      </c>
      <c r="K32" s="3">
        <v>1146.12</v>
      </c>
      <c r="L32" s="3"/>
      <c r="M32" s="3"/>
      <c r="N32" s="3"/>
      <c r="O32" s="3"/>
      <c r="P32" s="3">
        <f>SUM(C32:O32)</f>
        <v>10315.079999999998</v>
      </c>
    </row>
    <row r="33" spans="1:16" ht="12.75">
      <c r="A33" s="3" t="s">
        <v>872</v>
      </c>
      <c r="B33" s="3"/>
      <c r="C33" s="3"/>
      <c r="D33" s="3">
        <v>195.36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>SUM(D33:O33)</f>
        <v>195.36</v>
      </c>
    </row>
    <row r="34" spans="1:16" ht="33.75">
      <c r="A34" s="4" t="s">
        <v>875</v>
      </c>
      <c r="B34" s="3"/>
      <c r="C34" s="3"/>
      <c r="D34" s="3">
        <v>1758.24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>SUM(C34:O34)</f>
        <v>1758.24</v>
      </c>
    </row>
    <row r="35" spans="1:16" ht="12.75">
      <c r="A35" s="4" t="s">
        <v>0</v>
      </c>
      <c r="B35" s="3"/>
      <c r="C35" s="3"/>
      <c r="D35" s="3">
        <v>11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>SUM(C35:O35)</f>
        <v>11</v>
      </c>
    </row>
    <row r="36" spans="1:16" ht="12.75">
      <c r="A36" s="4" t="s">
        <v>205</v>
      </c>
      <c r="B36" s="3"/>
      <c r="C36" s="3"/>
      <c r="D36" s="3"/>
      <c r="E36" s="3"/>
      <c r="F36" s="3">
        <v>97.68</v>
      </c>
      <c r="G36" s="3"/>
      <c r="H36" s="3"/>
      <c r="I36" s="3"/>
      <c r="J36" s="3"/>
      <c r="K36" s="3"/>
      <c r="L36" s="3"/>
      <c r="M36" s="3"/>
      <c r="N36" s="3"/>
      <c r="O36" s="3"/>
      <c r="P36" s="3">
        <f>SUM(C36:O36)</f>
        <v>97.68</v>
      </c>
    </row>
    <row r="37" spans="1:16" ht="12.75">
      <c r="A37" s="3" t="s">
        <v>276</v>
      </c>
      <c r="B37" s="3"/>
      <c r="C37" s="3"/>
      <c r="D37" s="3"/>
      <c r="E37" s="3">
        <v>1513.36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>SUM(C37:O37)</f>
        <v>1513.36</v>
      </c>
    </row>
    <row r="38" spans="1:16" ht="12.75">
      <c r="A38" s="4" t="s">
        <v>309</v>
      </c>
      <c r="B38" s="3"/>
      <c r="C38" s="3"/>
      <c r="D38" s="3"/>
      <c r="E38" s="3"/>
      <c r="F38" s="3">
        <v>390.72</v>
      </c>
      <c r="G38" s="3"/>
      <c r="H38" s="3"/>
      <c r="I38" s="3"/>
      <c r="J38" s="3"/>
      <c r="K38" s="3"/>
      <c r="L38" s="3"/>
      <c r="M38" s="3"/>
      <c r="N38" s="3"/>
      <c r="O38" s="3"/>
      <c r="P38" s="3">
        <f>SUM(C38:O38)</f>
        <v>390.72</v>
      </c>
    </row>
    <row r="39" spans="1:16" ht="12.75">
      <c r="A39" s="4" t="s">
        <v>314</v>
      </c>
      <c r="B39" s="3"/>
      <c r="C39" s="3"/>
      <c r="D39" s="3"/>
      <c r="E39" s="3"/>
      <c r="F39" s="3">
        <v>390.72</v>
      </c>
      <c r="G39" s="3"/>
      <c r="H39" s="3"/>
      <c r="I39" s="3"/>
      <c r="J39" s="3"/>
      <c r="K39" s="3"/>
      <c r="L39" s="3"/>
      <c r="M39" s="3"/>
      <c r="N39" s="3"/>
      <c r="O39" s="3"/>
      <c r="P39" s="3">
        <f>SUM(D39:O39)</f>
        <v>390.72</v>
      </c>
    </row>
    <row r="40" spans="1:16" ht="12.75">
      <c r="A40" s="4" t="s">
        <v>321</v>
      </c>
      <c r="B40" s="3"/>
      <c r="C40" s="3"/>
      <c r="D40" s="3"/>
      <c r="E40" s="3"/>
      <c r="F40" s="3">
        <v>390.72</v>
      </c>
      <c r="G40" s="3"/>
      <c r="H40" s="3"/>
      <c r="I40" s="3"/>
      <c r="J40" s="3"/>
      <c r="K40" s="3"/>
      <c r="L40" s="3"/>
      <c r="M40" s="3"/>
      <c r="N40" s="3"/>
      <c r="O40" s="3"/>
      <c r="P40" s="3">
        <f>SUM(D40:O40)</f>
        <v>390.72</v>
      </c>
    </row>
    <row r="41" spans="1:16" ht="33.75">
      <c r="A41" s="4" t="s">
        <v>87</v>
      </c>
      <c r="B41" s="3"/>
      <c r="C41" s="3"/>
      <c r="D41" s="3"/>
      <c r="E41" s="3"/>
      <c r="F41" s="3"/>
      <c r="G41" s="3"/>
      <c r="H41" s="3"/>
      <c r="I41" s="3"/>
      <c r="J41" s="3">
        <v>243.36</v>
      </c>
      <c r="K41" s="3"/>
      <c r="L41" s="3"/>
      <c r="M41" s="3"/>
      <c r="N41" s="3"/>
      <c r="O41" s="3"/>
      <c r="P41" s="3">
        <v>243.36</v>
      </c>
    </row>
    <row r="42" spans="1:16" ht="22.5">
      <c r="A42" s="4" t="s">
        <v>417</v>
      </c>
      <c r="B42" s="3"/>
      <c r="C42" s="3">
        <v>2712</v>
      </c>
      <c r="D42" s="3">
        <v>2712</v>
      </c>
      <c r="E42" s="3">
        <v>2712</v>
      </c>
      <c r="F42" s="3">
        <v>2712</v>
      </c>
      <c r="G42" s="3">
        <v>2712</v>
      </c>
      <c r="H42" s="3">
        <v>2712</v>
      </c>
      <c r="I42" s="3">
        <v>2712</v>
      </c>
      <c r="J42" s="3"/>
      <c r="K42" s="3"/>
      <c r="L42" s="3"/>
      <c r="M42" s="3"/>
      <c r="N42" s="3"/>
      <c r="O42" s="3"/>
      <c r="P42" s="3">
        <f>SUM(C42:O42)</f>
        <v>18984</v>
      </c>
    </row>
    <row r="43" spans="1:16" ht="12.75">
      <c r="A43" s="4" t="s">
        <v>689</v>
      </c>
      <c r="B43" s="3"/>
      <c r="C43" s="3">
        <v>2712</v>
      </c>
      <c r="D43" s="3">
        <v>2712</v>
      </c>
      <c r="E43" s="3">
        <v>2712</v>
      </c>
      <c r="F43" s="3">
        <v>2712</v>
      </c>
      <c r="G43" s="3">
        <v>2712</v>
      </c>
      <c r="H43" s="3">
        <v>2712</v>
      </c>
      <c r="I43" s="3">
        <v>2712</v>
      </c>
      <c r="J43" s="3">
        <v>2712</v>
      </c>
      <c r="K43" s="3">
        <v>2712</v>
      </c>
      <c r="L43" s="3"/>
      <c r="M43" s="3"/>
      <c r="N43" s="3"/>
      <c r="O43" s="3"/>
      <c r="P43" s="3">
        <f>SUM(C43:O43)</f>
        <v>24408</v>
      </c>
    </row>
    <row r="44" spans="1:16" ht="33.75">
      <c r="A44" s="4" t="s">
        <v>442</v>
      </c>
      <c r="B44" s="3"/>
      <c r="C44" s="3"/>
      <c r="D44" s="3"/>
      <c r="E44" s="3"/>
      <c r="F44" s="3"/>
      <c r="G44" s="3"/>
      <c r="H44" s="3">
        <v>5244.96</v>
      </c>
      <c r="I44" s="3"/>
      <c r="J44" s="3"/>
      <c r="K44" s="3"/>
      <c r="L44" s="3"/>
      <c r="M44" s="3"/>
      <c r="N44" s="3"/>
      <c r="O44" s="3"/>
      <c r="P44" s="3">
        <v>5244.96</v>
      </c>
    </row>
    <row r="45" spans="1:16" ht="12.75">
      <c r="A45" s="4" t="s">
        <v>372</v>
      </c>
      <c r="B45" s="3"/>
      <c r="C45" s="3"/>
      <c r="D45" s="3"/>
      <c r="E45" s="3"/>
      <c r="F45" s="3"/>
      <c r="G45" s="3"/>
      <c r="H45" s="3">
        <v>28215.92</v>
      </c>
      <c r="I45" s="3"/>
      <c r="J45" s="3"/>
      <c r="K45" s="3"/>
      <c r="L45" s="3"/>
      <c r="M45" s="3"/>
      <c r="N45" s="3"/>
      <c r="O45" s="3"/>
      <c r="P45" s="3">
        <v>28215.92</v>
      </c>
    </row>
    <row r="46" spans="1:16" ht="12.75">
      <c r="A46" s="4" t="s">
        <v>127</v>
      </c>
      <c r="B46" s="3"/>
      <c r="C46" s="3"/>
      <c r="D46" s="3"/>
      <c r="E46" s="3"/>
      <c r="F46" s="3"/>
      <c r="G46" s="3"/>
      <c r="H46" s="3"/>
      <c r="I46" s="3">
        <v>4069.57</v>
      </c>
      <c r="J46" s="3"/>
      <c r="K46" s="3"/>
      <c r="L46" s="3"/>
      <c r="M46" s="3"/>
      <c r="N46" s="3"/>
      <c r="O46" s="3"/>
      <c r="P46" s="3">
        <v>4069.57</v>
      </c>
    </row>
    <row r="47" spans="1:16" ht="12.75">
      <c r="A47" s="3" t="s">
        <v>358</v>
      </c>
      <c r="B47" s="3"/>
      <c r="C47" s="3"/>
      <c r="D47" s="3"/>
      <c r="E47" s="3"/>
      <c r="F47" s="3"/>
      <c r="G47" s="3"/>
      <c r="H47" s="3">
        <v>390.72</v>
      </c>
      <c r="I47" s="3"/>
      <c r="J47" s="3"/>
      <c r="K47" s="3"/>
      <c r="L47" s="3"/>
      <c r="M47" s="3"/>
      <c r="N47" s="3"/>
      <c r="O47" s="3"/>
      <c r="P47" s="3">
        <v>390.72</v>
      </c>
    </row>
    <row r="48" spans="1:16" ht="12.75">
      <c r="A48" s="3" t="s">
        <v>553</v>
      </c>
      <c r="B48" s="3"/>
      <c r="C48" s="3"/>
      <c r="D48" s="3"/>
      <c r="E48" s="3"/>
      <c r="F48" s="3"/>
      <c r="G48" s="3"/>
      <c r="H48" s="3"/>
      <c r="I48" s="3"/>
      <c r="J48" s="3">
        <v>2543.6</v>
      </c>
      <c r="K48" s="3"/>
      <c r="L48" s="3"/>
      <c r="M48" s="3"/>
      <c r="N48" s="3"/>
      <c r="O48" s="3"/>
      <c r="P48" s="3">
        <v>2543.6</v>
      </c>
    </row>
    <row r="49" spans="1:16" ht="12.75">
      <c r="A49" s="3" t="s">
        <v>554</v>
      </c>
      <c r="B49" s="3"/>
      <c r="C49" s="3"/>
      <c r="D49" s="3"/>
      <c r="E49" s="3"/>
      <c r="F49" s="3"/>
      <c r="G49" s="3"/>
      <c r="H49" s="3"/>
      <c r="I49" s="3"/>
      <c r="J49" s="3">
        <v>39.42</v>
      </c>
      <c r="K49" s="3"/>
      <c r="L49" s="3"/>
      <c r="M49" s="3"/>
      <c r="N49" s="3"/>
      <c r="O49" s="3"/>
      <c r="P49" s="3">
        <v>39.42</v>
      </c>
    </row>
    <row r="50" spans="1:16" ht="12.75">
      <c r="A50" s="3" t="s">
        <v>561</v>
      </c>
      <c r="B50" s="3"/>
      <c r="C50" s="3"/>
      <c r="D50" s="3"/>
      <c r="E50" s="3"/>
      <c r="F50" s="3"/>
      <c r="G50" s="3"/>
      <c r="H50" s="3"/>
      <c r="I50" s="3"/>
      <c r="J50" s="3">
        <v>390.72</v>
      </c>
      <c r="K50" s="3"/>
      <c r="L50" s="3"/>
      <c r="M50" s="3"/>
      <c r="N50" s="3"/>
      <c r="O50" s="3"/>
      <c r="P50" s="3">
        <v>390.72</v>
      </c>
    </row>
    <row r="51" spans="1:16" ht="12.75">
      <c r="A51" s="3" t="s">
        <v>324</v>
      </c>
      <c r="B51" s="3"/>
      <c r="C51" s="3">
        <v>500</v>
      </c>
      <c r="D51" s="3">
        <v>500</v>
      </c>
      <c r="E51" s="3">
        <v>500</v>
      </c>
      <c r="F51" s="3">
        <v>500</v>
      </c>
      <c r="G51" s="3">
        <v>500</v>
      </c>
      <c r="H51" s="3">
        <v>500</v>
      </c>
      <c r="I51" s="3">
        <v>500</v>
      </c>
      <c r="J51" s="3">
        <v>500</v>
      </c>
      <c r="K51" s="3">
        <v>500</v>
      </c>
      <c r="L51" s="3"/>
      <c r="M51" s="3"/>
      <c r="N51" s="3"/>
      <c r="O51" s="3"/>
      <c r="P51" s="3">
        <f>SUM(C51:O51)</f>
        <v>4500</v>
      </c>
    </row>
    <row r="52" spans="1:16" ht="12.75">
      <c r="A52" s="3" t="s">
        <v>628</v>
      </c>
      <c r="B52" s="3"/>
      <c r="C52" s="3">
        <v>66.85</v>
      </c>
      <c r="D52" s="3">
        <v>66.85</v>
      </c>
      <c r="E52" s="3">
        <v>66.85</v>
      </c>
      <c r="F52" s="3">
        <v>66.85</v>
      </c>
      <c r="G52" s="3">
        <v>66.85</v>
      </c>
      <c r="H52" s="3">
        <v>66.85</v>
      </c>
      <c r="I52" s="3">
        <v>222.86</v>
      </c>
      <c r="J52" s="3">
        <v>222.86</v>
      </c>
      <c r="K52" s="3">
        <v>222.86</v>
      </c>
      <c r="L52" s="3"/>
      <c r="M52" s="3"/>
      <c r="N52" s="3"/>
      <c r="O52" s="3"/>
      <c r="P52" s="3">
        <f>SUM(C52:O52)</f>
        <v>1069.68</v>
      </c>
    </row>
    <row r="53" spans="1:16" ht="12.75">
      <c r="A53" s="3" t="s">
        <v>773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>SUM(F53:O53)</f>
        <v>0</v>
      </c>
    </row>
    <row r="54" spans="1:16" ht="12.75">
      <c r="A54" s="3" t="s">
        <v>614</v>
      </c>
      <c r="B54" s="3"/>
      <c r="C54" s="3">
        <f>SUM(C4:C46)</f>
        <v>19578.85</v>
      </c>
      <c r="D54" s="3">
        <f>SUM(D4:D46)</f>
        <v>55726.740000000005</v>
      </c>
      <c r="E54" s="3">
        <f>SUM(E4:E43)</f>
        <v>18606.940000000002</v>
      </c>
      <c r="F54" s="3">
        <f aca="true" t="shared" si="1" ref="F54:O54">SUM(F4:F46)</f>
        <v>22261.899999999998</v>
      </c>
      <c r="G54" s="3">
        <f t="shared" si="1"/>
        <v>132354.14</v>
      </c>
      <c r="H54" s="6">
        <f t="shared" si="1"/>
        <v>49773.02</v>
      </c>
      <c r="I54" s="3">
        <f t="shared" si="1"/>
        <v>30063.71</v>
      </c>
      <c r="J54" s="3">
        <f t="shared" si="1"/>
        <v>13843.5</v>
      </c>
      <c r="K54" s="3">
        <f t="shared" si="1"/>
        <v>13600.14</v>
      </c>
      <c r="L54" s="3">
        <f t="shared" si="1"/>
        <v>0</v>
      </c>
      <c r="M54" s="3">
        <f t="shared" si="1"/>
        <v>0</v>
      </c>
      <c r="N54" s="3">
        <f t="shared" si="1"/>
        <v>0</v>
      </c>
      <c r="O54" s="3">
        <f t="shared" si="1"/>
        <v>0</v>
      </c>
      <c r="P54" s="6">
        <f>SUM(P4:P53)</f>
        <v>364743.0799999998</v>
      </c>
    </row>
    <row r="55" spans="1:16" ht="12.75">
      <c r="A55" s="3" t="s">
        <v>618</v>
      </c>
      <c r="B55" s="3"/>
      <c r="C55" s="3">
        <v>13522.18</v>
      </c>
      <c r="D55" s="3">
        <v>17719.37</v>
      </c>
      <c r="E55" s="3">
        <v>29652.17</v>
      </c>
      <c r="F55" s="3">
        <v>26026.9</v>
      </c>
      <c r="G55" s="3">
        <v>15987.45</v>
      </c>
      <c r="H55" s="3">
        <v>23088.87</v>
      </c>
      <c r="I55" s="3">
        <v>33882.7</v>
      </c>
      <c r="J55" s="3">
        <v>20742.36</v>
      </c>
      <c r="K55" s="3">
        <v>22269.24</v>
      </c>
      <c r="L55" s="3"/>
      <c r="M55" s="3"/>
      <c r="N55" s="3"/>
      <c r="O55" s="3"/>
      <c r="P55" s="3">
        <f>SUM(C55:O55)+P57</f>
        <v>267795.01</v>
      </c>
    </row>
    <row r="56" spans="1:16" s="1" customFormat="1" ht="12.75">
      <c r="A56" s="5" t="s">
        <v>619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">
        <f>P55-P54+P1</f>
        <v>-129260.94999999978</v>
      </c>
    </row>
    <row r="57" spans="1:16" ht="12.75">
      <c r="A57" s="3" t="s">
        <v>697</v>
      </c>
      <c r="B57" s="3"/>
      <c r="C57" s="3">
        <v>7211.53</v>
      </c>
      <c r="D57" s="3">
        <v>7211.53</v>
      </c>
      <c r="E57" s="3">
        <v>7211.53</v>
      </c>
      <c r="F57" s="3">
        <v>7211.53</v>
      </c>
      <c r="G57" s="3">
        <v>7211.53</v>
      </c>
      <c r="H57" s="3">
        <v>7211.53</v>
      </c>
      <c r="I57" s="3">
        <v>7211.53</v>
      </c>
      <c r="J57" s="3">
        <v>7211.53</v>
      </c>
      <c r="K57" s="3">
        <v>7211.53</v>
      </c>
      <c r="L57" s="3"/>
      <c r="M57" s="3"/>
      <c r="N57" s="3"/>
      <c r="O57" s="3"/>
      <c r="P57" s="3">
        <f>SUM(C57:O57)</f>
        <v>64903.77</v>
      </c>
    </row>
    <row r="58" spans="1:16" ht="12.75">
      <c r="A58" s="3" t="s">
        <v>700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>SUM(C58:O58)</f>
        <v>0</v>
      </c>
    </row>
    <row r="59" spans="1:16" ht="12.75">
      <c r="A59" s="3"/>
      <c r="B59" s="45" t="s">
        <v>686</v>
      </c>
      <c r="C59" s="46"/>
      <c r="D59" s="46"/>
      <c r="E59" s="46"/>
      <c r="F59" s="47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ht="12.75">
      <c r="A61" s="2" t="s">
        <v>772</v>
      </c>
    </row>
    <row r="62" ht="12.75">
      <c r="G62" s="2" t="s">
        <v>627</v>
      </c>
    </row>
  </sheetData>
  <sheetProtection/>
  <mergeCells count="1">
    <mergeCell ref="B59:F59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1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="60" zoomScalePageLayoutView="0" workbookViewId="0" topLeftCell="A42">
      <selection activeCell="A42" sqref="A42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3220.2</v>
      </c>
      <c r="C1" s="5"/>
      <c r="D1" s="5"/>
      <c r="E1" s="5"/>
      <c r="F1" s="5"/>
      <c r="G1" s="5"/>
      <c r="H1" s="5"/>
      <c r="I1" s="5"/>
      <c r="J1" s="5"/>
      <c r="K1" s="5" t="s">
        <v>654</v>
      </c>
      <c r="L1" s="5"/>
      <c r="M1" s="5"/>
      <c r="N1" s="5"/>
      <c r="O1" s="5"/>
      <c r="P1" s="5">
        <v>-14486.42</v>
      </c>
    </row>
    <row r="2" spans="1:16" ht="12.75">
      <c r="A2" s="3" t="s">
        <v>620</v>
      </c>
      <c r="B2" s="6">
        <f>PRODUCT(B1,10.65)</f>
        <v>34295.13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4830.299999999999</v>
      </c>
      <c r="D4" s="3">
        <f>B4*B1</f>
        <v>4830.299999999999</v>
      </c>
      <c r="E4" s="3">
        <f>B4*B1</f>
        <v>4830.299999999999</v>
      </c>
      <c r="F4" s="3">
        <f>B4*B1</f>
        <v>4830.299999999999</v>
      </c>
      <c r="G4" s="3">
        <f>B4*B1</f>
        <v>4830.299999999999</v>
      </c>
      <c r="H4" s="3">
        <f>B4*B1</f>
        <v>4830.299999999999</v>
      </c>
      <c r="I4" s="3">
        <v>4830.3</v>
      </c>
      <c r="J4" s="3">
        <v>4830.3</v>
      </c>
      <c r="K4" s="3">
        <v>4830.3</v>
      </c>
      <c r="L4" s="3"/>
      <c r="M4" s="3"/>
      <c r="N4" s="3"/>
      <c r="O4" s="3"/>
      <c r="P4" s="3">
        <f>SUM(C4:O4)</f>
        <v>43472.700000000004</v>
      </c>
    </row>
    <row r="5" spans="1:16" ht="12.75">
      <c r="A5" s="3" t="s">
        <v>650</v>
      </c>
      <c r="B5" s="3">
        <v>1.5</v>
      </c>
      <c r="C5" s="3">
        <f>B5*B1</f>
        <v>4830.299999999999</v>
      </c>
      <c r="D5" s="3">
        <f>B5*B1</f>
        <v>4830.299999999999</v>
      </c>
      <c r="E5" s="3">
        <f>B5*B1</f>
        <v>4830.299999999999</v>
      </c>
      <c r="F5" s="3">
        <f>B5*B1</f>
        <v>4830.299999999999</v>
      </c>
      <c r="G5" s="3">
        <f>B5*B1</f>
        <v>4830.299999999999</v>
      </c>
      <c r="H5" s="3">
        <f>B5*B1</f>
        <v>4830.299999999999</v>
      </c>
      <c r="I5" s="3">
        <v>4830.3</v>
      </c>
      <c r="J5" s="3">
        <v>4830.3</v>
      </c>
      <c r="K5" s="3">
        <v>4830.3</v>
      </c>
      <c r="L5" s="3"/>
      <c r="M5" s="3"/>
      <c r="N5" s="3"/>
      <c r="O5" s="3"/>
      <c r="P5" s="3">
        <f>SUM(C5:O5)</f>
        <v>43472.700000000004</v>
      </c>
    </row>
    <row r="6" spans="1:16" ht="12.75">
      <c r="A6" s="3" t="s">
        <v>611</v>
      </c>
      <c r="B6" s="3">
        <v>1.5</v>
      </c>
      <c r="C6" s="3">
        <f>B6*B1</f>
        <v>4830.299999999999</v>
      </c>
      <c r="D6" s="3">
        <f>B6*B1</f>
        <v>4830.299999999999</v>
      </c>
      <c r="E6" s="3">
        <f>B6*B1</f>
        <v>4830.299999999999</v>
      </c>
      <c r="F6" s="3">
        <f>B6*B1</f>
        <v>4830.299999999999</v>
      </c>
      <c r="G6" s="3">
        <f>B6*B1</f>
        <v>4830.299999999999</v>
      </c>
      <c r="H6" s="3">
        <f>B6*B1</f>
        <v>4830.299999999999</v>
      </c>
      <c r="I6" s="3">
        <v>4830.3</v>
      </c>
      <c r="J6" s="3">
        <v>4830.3</v>
      </c>
      <c r="K6" s="3">
        <v>4830.3</v>
      </c>
      <c r="L6" s="3"/>
      <c r="M6" s="3"/>
      <c r="N6" s="3"/>
      <c r="O6" s="3"/>
      <c r="P6" s="3">
        <f>SUM(C6:O6)</f>
        <v>43472.700000000004</v>
      </c>
    </row>
    <row r="7" spans="1:16" ht="22.5">
      <c r="A7" s="4" t="s">
        <v>720</v>
      </c>
      <c r="B7" s="3"/>
      <c r="C7" s="3"/>
      <c r="D7" s="1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>SUM(C7:O7)</f>
        <v>0</v>
      </c>
    </row>
    <row r="8" spans="1:16" ht="12.75">
      <c r="A8" s="3" t="s">
        <v>708</v>
      </c>
      <c r="B8" s="3">
        <v>0.4</v>
      </c>
      <c r="C8" s="3">
        <v>1288.08</v>
      </c>
      <c r="D8" s="3">
        <f>B8*B1</f>
        <v>1288.08</v>
      </c>
      <c r="E8" s="3">
        <f>B8*B1</f>
        <v>1288.08</v>
      </c>
      <c r="F8" s="3">
        <f>B8*B1</f>
        <v>1288.08</v>
      </c>
      <c r="G8" s="6">
        <f>B8*B1</f>
        <v>1288.08</v>
      </c>
      <c r="H8" s="6">
        <f>B8*B1</f>
        <v>1288.08</v>
      </c>
      <c r="I8" s="6">
        <v>1288.08</v>
      </c>
      <c r="J8" s="6">
        <v>1288.08</v>
      </c>
      <c r="K8" s="6">
        <v>1288.08</v>
      </c>
      <c r="L8" s="6"/>
      <c r="M8" s="6"/>
      <c r="N8" s="6"/>
      <c r="O8" s="6"/>
      <c r="P8" s="6">
        <f>SUM(C8:O8)</f>
        <v>11592.72</v>
      </c>
    </row>
    <row r="9" spans="1:16" ht="12.75">
      <c r="A9" s="3" t="s">
        <v>726</v>
      </c>
      <c r="B9" s="3"/>
      <c r="C9" s="3"/>
      <c r="D9" s="3"/>
      <c r="E9" s="3"/>
      <c r="F9" s="3"/>
      <c r="G9" s="6"/>
      <c r="H9" s="6"/>
      <c r="I9" s="6"/>
      <c r="J9" s="6"/>
      <c r="K9" s="6"/>
      <c r="L9" s="6"/>
      <c r="M9" s="6"/>
      <c r="N9" s="6"/>
      <c r="O9" s="6"/>
      <c r="P9" s="6">
        <f aca="true" t="shared" si="0" ref="P9:P15">SUM(C9:O9)</f>
        <v>0</v>
      </c>
    </row>
    <row r="10" spans="1:16" ht="12.75">
      <c r="A10" s="3" t="s">
        <v>732</v>
      </c>
      <c r="B10" s="3"/>
      <c r="C10" s="3"/>
      <c r="D10" s="3"/>
      <c r="E10" s="3"/>
      <c r="F10" s="3"/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</row>
    <row r="11" spans="1:16" ht="12.75">
      <c r="A11" s="3" t="s">
        <v>707</v>
      </c>
      <c r="B11" s="3"/>
      <c r="C11" s="3"/>
      <c r="D11" s="3"/>
      <c r="E11" s="3"/>
      <c r="F11" s="3">
        <v>706</v>
      </c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706</v>
      </c>
    </row>
    <row r="12" spans="1:16" ht="12.75">
      <c r="A12" s="3" t="s">
        <v>722</v>
      </c>
      <c r="B12" s="3"/>
      <c r="C12" s="3"/>
      <c r="D12" s="3"/>
      <c r="E12" s="3"/>
      <c r="F12" s="3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</row>
    <row r="13" spans="1:16" ht="12.75">
      <c r="A13" s="3" t="s">
        <v>709</v>
      </c>
      <c r="B13" s="3"/>
      <c r="C13" s="3"/>
      <c r="D13" s="3"/>
      <c r="E13" s="3"/>
      <c r="F13" s="3">
        <v>285</v>
      </c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285</v>
      </c>
    </row>
    <row r="14" spans="1:16" ht="12.75">
      <c r="A14" s="3" t="s">
        <v>730</v>
      </c>
      <c r="B14" s="3"/>
      <c r="C14" s="3"/>
      <c r="D14" s="3"/>
      <c r="E14" s="3"/>
      <c r="F14" s="3">
        <v>40</v>
      </c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40</v>
      </c>
    </row>
    <row r="15" spans="1:16" ht="12.75">
      <c r="A15" s="3" t="s">
        <v>716</v>
      </c>
      <c r="B15" s="3"/>
      <c r="C15" s="3"/>
      <c r="D15" s="3"/>
      <c r="E15" s="3"/>
      <c r="F15" s="3">
        <v>129</v>
      </c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129</v>
      </c>
    </row>
    <row r="16" spans="1:16" ht="12.75">
      <c r="A16" s="3" t="s">
        <v>45</v>
      </c>
      <c r="B16" s="3"/>
      <c r="C16" s="3"/>
      <c r="D16" s="3"/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2.75">
      <c r="A17" s="4" t="s">
        <v>821</v>
      </c>
      <c r="B17" s="3"/>
      <c r="C17" s="3">
        <v>780</v>
      </c>
      <c r="D17" s="3">
        <v>11</v>
      </c>
      <c r="E17" s="3">
        <v>260</v>
      </c>
      <c r="F17" s="3"/>
      <c r="G17" s="6"/>
      <c r="H17" s="6"/>
      <c r="I17" s="6"/>
      <c r="J17" s="6"/>
      <c r="K17" s="6"/>
      <c r="L17" s="6"/>
      <c r="M17" s="6"/>
      <c r="N17" s="6"/>
      <c r="O17" s="6"/>
      <c r="P17" s="6">
        <v>381.6</v>
      </c>
    </row>
    <row r="18" spans="1:16" ht="22.5">
      <c r="A18" s="4" t="s">
        <v>887</v>
      </c>
      <c r="B18" s="3"/>
      <c r="C18" s="3"/>
      <c r="D18" s="3">
        <v>6751.52</v>
      </c>
      <c r="E18" s="3"/>
      <c r="F18" s="3"/>
      <c r="G18" s="6"/>
      <c r="H18" s="6"/>
      <c r="I18" s="6"/>
      <c r="J18" s="6"/>
      <c r="K18" s="6"/>
      <c r="L18" s="6"/>
      <c r="M18" s="6"/>
      <c r="N18" s="6"/>
      <c r="O18" s="6"/>
      <c r="P18" s="6">
        <f>SUM(C18:O18)</f>
        <v>6751.52</v>
      </c>
    </row>
    <row r="19" spans="1:16" ht="45">
      <c r="A19" s="4" t="s">
        <v>888</v>
      </c>
      <c r="B19" s="3"/>
      <c r="C19" s="3"/>
      <c r="D19" s="3">
        <v>1685.38</v>
      </c>
      <c r="E19" s="3"/>
      <c r="F19" s="3"/>
      <c r="G19" s="6"/>
      <c r="H19" s="6"/>
      <c r="I19" s="6"/>
      <c r="J19" s="6"/>
      <c r="K19" s="6"/>
      <c r="L19" s="6"/>
      <c r="M19" s="6"/>
      <c r="N19" s="6"/>
      <c r="O19" s="6"/>
      <c r="P19" s="6">
        <f>SUM(C19:O19)</f>
        <v>1685.38</v>
      </c>
    </row>
    <row r="20" spans="1:16" ht="12.75">
      <c r="A20" s="3" t="s">
        <v>1</v>
      </c>
      <c r="B20" s="3"/>
      <c r="C20" s="3"/>
      <c r="D20" s="3">
        <v>1172.16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SUM(C20:O20)</f>
        <v>1172.16</v>
      </c>
    </row>
    <row r="21" spans="1:16" ht="45">
      <c r="A21" s="4" t="s">
        <v>15</v>
      </c>
      <c r="B21" s="3"/>
      <c r="C21" s="3"/>
      <c r="D21" s="3">
        <v>4101.48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SUM(C21:O21)</f>
        <v>4101.48</v>
      </c>
    </row>
    <row r="22" spans="1:16" ht="45">
      <c r="A22" s="4" t="s">
        <v>16</v>
      </c>
      <c r="B22" s="3"/>
      <c r="C22" s="3"/>
      <c r="D22" s="3">
        <v>1088.44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aca="true" t="shared" si="1" ref="P22:P29">SUM(C22:O22)</f>
        <v>1088.44</v>
      </c>
    </row>
    <row r="23" spans="1:16" ht="67.5">
      <c r="A23" s="4" t="s">
        <v>107</v>
      </c>
      <c r="B23" s="3"/>
      <c r="C23" s="3"/>
      <c r="D23" s="3">
        <v>8042.68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1"/>
        <v>8042.68</v>
      </c>
    </row>
    <row r="24" spans="1:16" ht="12.75">
      <c r="A24" s="3" t="s">
        <v>679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1"/>
        <v>0</v>
      </c>
    </row>
    <row r="25" spans="1:16" ht="56.25">
      <c r="A25" s="4" t="s">
        <v>110</v>
      </c>
      <c r="B25" s="3"/>
      <c r="C25" s="3"/>
      <c r="D25" s="3">
        <v>18265.4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1"/>
        <v>18265.4</v>
      </c>
    </row>
    <row r="26" spans="1:16" ht="22.5">
      <c r="A26" s="11" t="s">
        <v>117</v>
      </c>
      <c r="B26" s="3"/>
      <c r="C26" s="3"/>
      <c r="D26" s="3"/>
      <c r="E26" s="3">
        <v>97.68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1"/>
        <v>97.68</v>
      </c>
    </row>
    <row r="27" spans="1:16" ht="12.75">
      <c r="A27" s="4" t="s">
        <v>118</v>
      </c>
      <c r="B27" s="3"/>
      <c r="C27" s="3"/>
      <c r="D27" s="3"/>
      <c r="E27" s="3">
        <v>12237.56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12237.56</v>
      </c>
    </row>
    <row r="28" spans="1:16" ht="12.75">
      <c r="A28" s="3" t="s">
        <v>197</v>
      </c>
      <c r="B28" s="3"/>
      <c r="C28" s="3"/>
      <c r="D28" s="3"/>
      <c r="E28" s="3"/>
      <c r="F28" s="3">
        <v>586.08</v>
      </c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586.08</v>
      </c>
    </row>
    <row r="29" spans="1:16" ht="12.75">
      <c r="A29" s="3" t="s">
        <v>109</v>
      </c>
      <c r="B29" s="3"/>
      <c r="C29" s="3"/>
      <c r="D29" s="3"/>
      <c r="E29" s="3"/>
      <c r="F29" s="3">
        <v>44</v>
      </c>
      <c r="G29" s="3"/>
      <c r="H29" s="3"/>
      <c r="I29" s="3"/>
      <c r="J29" s="3"/>
      <c r="K29" s="3"/>
      <c r="L29" s="3"/>
      <c r="M29" s="3"/>
      <c r="N29" s="3"/>
      <c r="O29" s="3"/>
      <c r="P29" s="3">
        <f t="shared" si="1"/>
        <v>44</v>
      </c>
    </row>
    <row r="30" spans="1:16" ht="22.5">
      <c r="A30" s="4" t="s">
        <v>198</v>
      </c>
      <c r="B30" s="3"/>
      <c r="C30" s="3"/>
      <c r="D30" s="3"/>
      <c r="E30" s="3"/>
      <c r="F30" s="3">
        <v>235.36</v>
      </c>
      <c r="G30" s="3"/>
      <c r="H30" s="3"/>
      <c r="I30" s="3"/>
      <c r="J30" s="3"/>
      <c r="K30" s="3"/>
      <c r="L30" s="3"/>
      <c r="M30" s="3"/>
      <c r="N30" s="3"/>
      <c r="O30" s="3"/>
      <c r="P30" s="3">
        <v>235.36</v>
      </c>
    </row>
    <row r="31" spans="1:16" ht="12.75">
      <c r="A31" s="4" t="s">
        <v>220</v>
      </c>
      <c r="B31" s="3"/>
      <c r="C31" s="3"/>
      <c r="D31" s="3"/>
      <c r="E31" s="3"/>
      <c r="F31" s="3">
        <v>2352.56</v>
      </c>
      <c r="G31" s="3"/>
      <c r="H31" s="3"/>
      <c r="I31" s="3"/>
      <c r="J31" s="3"/>
      <c r="K31" s="3"/>
      <c r="L31" s="3"/>
      <c r="M31" s="3"/>
      <c r="N31" s="3"/>
      <c r="O31" s="3"/>
      <c r="P31" s="3">
        <f>SUM(D31:O31)</f>
        <v>2352.56</v>
      </c>
    </row>
    <row r="32" spans="1:16" ht="12.75">
      <c r="A32" s="4" t="s">
        <v>293</v>
      </c>
      <c r="B32" s="3"/>
      <c r="C32" s="3"/>
      <c r="D32" s="3"/>
      <c r="E32" s="3"/>
      <c r="F32" s="3">
        <v>390.72</v>
      </c>
      <c r="G32" s="3"/>
      <c r="H32" s="3"/>
      <c r="I32" s="3"/>
      <c r="J32" s="3"/>
      <c r="K32" s="3"/>
      <c r="L32" s="3"/>
      <c r="M32" s="3"/>
      <c r="N32" s="3"/>
      <c r="O32" s="3"/>
      <c r="P32" s="3">
        <f>SUM(C32:O32)</f>
        <v>390.72</v>
      </c>
    </row>
    <row r="33" spans="1:16" ht="12.75">
      <c r="A33" s="4" t="s">
        <v>316</v>
      </c>
      <c r="B33" s="3"/>
      <c r="C33" s="3"/>
      <c r="D33" s="3"/>
      <c r="E33" s="3"/>
      <c r="F33" s="3">
        <v>195.36</v>
      </c>
      <c r="G33" s="3"/>
      <c r="H33" s="3"/>
      <c r="I33" s="3"/>
      <c r="J33" s="3"/>
      <c r="K33" s="3"/>
      <c r="L33" s="3"/>
      <c r="M33" s="3"/>
      <c r="N33" s="3"/>
      <c r="O33" s="3"/>
      <c r="P33" s="3">
        <f>SUM(D33:O33)</f>
        <v>195.36</v>
      </c>
    </row>
    <row r="34" spans="1:16" ht="12.75">
      <c r="A34" s="4" t="s">
        <v>312</v>
      </c>
      <c r="B34" s="3"/>
      <c r="C34" s="3"/>
      <c r="D34" s="3"/>
      <c r="E34" s="3"/>
      <c r="F34" s="3">
        <v>781.44</v>
      </c>
      <c r="G34" s="3"/>
      <c r="H34" s="3"/>
      <c r="I34" s="3"/>
      <c r="J34" s="3"/>
      <c r="K34" s="3"/>
      <c r="L34" s="3"/>
      <c r="M34" s="3"/>
      <c r="N34" s="3"/>
      <c r="O34" s="3"/>
      <c r="P34" s="3">
        <f aca="true" t="shared" si="2" ref="P34:P41">SUM(C34:O34)</f>
        <v>781.44</v>
      </c>
    </row>
    <row r="35" spans="1:16" ht="12.75">
      <c r="A35" s="4" t="s">
        <v>312</v>
      </c>
      <c r="B35" s="3"/>
      <c r="C35" s="3"/>
      <c r="D35" s="3"/>
      <c r="E35" s="3"/>
      <c r="F35" s="3">
        <v>781.44</v>
      </c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781.44</v>
      </c>
    </row>
    <row r="36" spans="1:16" ht="33.75">
      <c r="A36" s="4" t="s">
        <v>684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2.75">
      <c r="A37" s="4" t="s">
        <v>748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>SUM(D37:O37)</f>
        <v>0</v>
      </c>
    </row>
    <row r="38" spans="1:16" ht="12.75">
      <c r="A38" s="4" t="s">
        <v>685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12.75">
      <c r="A39" s="4" t="s">
        <v>753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>SUM(D39:O39)</f>
        <v>0</v>
      </c>
    </row>
    <row r="40" spans="1:16" ht="12.75">
      <c r="A40" s="4" t="s">
        <v>747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>SUM(D40:O40)</f>
        <v>0</v>
      </c>
    </row>
    <row r="41" spans="1:16" ht="12.75">
      <c r="A41" s="4" t="s">
        <v>634</v>
      </c>
      <c r="B41" s="3">
        <v>0.6</v>
      </c>
      <c r="C41" s="3">
        <f>B41*B1</f>
        <v>1932.12</v>
      </c>
      <c r="D41" s="3">
        <f>B41*B1</f>
        <v>1932.12</v>
      </c>
      <c r="E41" s="3">
        <f>B41*B1</f>
        <v>1932.12</v>
      </c>
      <c r="F41" s="3">
        <f>B41*B1</f>
        <v>1932.12</v>
      </c>
      <c r="G41" s="3">
        <f>B41*B1</f>
        <v>1932.12</v>
      </c>
      <c r="H41" s="3">
        <f>B41*B1</f>
        <v>1932.12</v>
      </c>
      <c r="I41" s="3">
        <v>1932.12</v>
      </c>
      <c r="J41" s="3">
        <v>1932.12</v>
      </c>
      <c r="K41" s="3">
        <v>1932.12</v>
      </c>
      <c r="L41" s="3"/>
      <c r="M41" s="3"/>
      <c r="N41" s="3"/>
      <c r="O41" s="3"/>
      <c r="P41" s="3">
        <f t="shared" si="2"/>
        <v>17389.079999999994</v>
      </c>
    </row>
    <row r="42" spans="1:16" ht="12.75">
      <c r="A42" s="4" t="s">
        <v>441</v>
      </c>
      <c r="B42" s="3"/>
      <c r="C42" s="3"/>
      <c r="D42" s="3"/>
      <c r="E42" s="3"/>
      <c r="F42" s="3"/>
      <c r="G42" s="3"/>
      <c r="H42" s="3">
        <v>279.36</v>
      </c>
      <c r="I42" s="3"/>
      <c r="J42" s="3"/>
      <c r="K42" s="3"/>
      <c r="L42" s="3"/>
      <c r="M42" s="3"/>
      <c r="N42" s="3"/>
      <c r="O42" s="3"/>
      <c r="P42" s="3">
        <f>SUM(C42:O42)</f>
        <v>279.36</v>
      </c>
    </row>
    <row r="43" spans="1:16" ht="12.75">
      <c r="A43" s="4" t="s">
        <v>372</v>
      </c>
      <c r="B43" s="3"/>
      <c r="C43" s="3"/>
      <c r="D43" s="3"/>
      <c r="E43" s="3"/>
      <c r="F43" s="3"/>
      <c r="G43" s="3"/>
      <c r="H43" s="3">
        <v>29540.92</v>
      </c>
      <c r="I43" s="3"/>
      <c r="J43" s="3"/>
      <c r="K43" s="3"/>
      <c r="L43" s="3"/>
      <c r="M43" s="3"/>
      <c r="N43" s="3"/>
      <c r="O43" s="3"/>
      <c r="P43" s="3">
        <f>SUM(D43:O43)</f>
        <v>29540.92</v>
      </c>
    </row>
    <row r="44" spans="1:16" ht="12.75">
      <c r="A44" s="4" t="s">
        <v>127</v>
      </c>
      <c r="B44" s="3"/>
      <c r="C44" s="3"/>
      <c r="D44" s="3"/>
      <c r="E44" s="3"/>
      <c r="F44" s="3"/>
      <c r="G44" s="3"/>
      <c r="H44" s="3"/>
      <c r="I44" s="3">
        <v>4069.57</v>
      </c>
      <c r="J44" s="3"/>
      <c r="K44" s="3"/>
      <c r="L44" s="3"/>
      <c r="M44" s="3"/>
      <c r="N44" s="3"/>
      <c r="O44" s="3"/>
      <c r="P44" s="3">
        <v>4069.57</v>
      </c>
    </row>
    <row r="45" spans="1:16" ht="22.5">
      <c r="A45" s="4" t="s">
        <v>426</v>
      </c>
      <c r="B45" s="3"/>
      <c r="C45" s="3"/>
      <c r="D45" s="3"/>
      <c r="E45" s="3"/>
      <c r="F45" s="3"/>
      <c r="G45" s="3"/>
      <c r="H45" s="3">
        <v>15267.76</v>
      </c>
      <c r="I45" s="3"/>
      <c r="J45" s="3"/>
      <c r="K45" s="3"/>
      <c r="L45" s="3"/>
      <c r="M45" s="3"/>
      <c r="N45" s="3"/>
      <c r="O45" s="3"/>
      <c r="P45" s="3">
        <f>SUM(C45:O45)</f>
        <v>15267.76</v>
      </c>
    </row>
    <row r="46" spans="1:16" ht="22.5">
      <c r="A46" s="4" t="s">
        <v>786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4" t="s">
        <v>790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2.5">
      <c r="A48" s="4" t="s">
        <v>757</v>
      </c>
      <c r="B48" s="3"/>
      <c r="C48" s="3"/>
      <c r="D48" s="3"/>
      <c r="E48" s="3"/>
      <c r="F48" s="3"/>
      <c r="G48" s="3">
        <v>15962</v>
      </c>
      <c r="H48" s="3"/>
      <c r="I48" s="3"/>
      <c r="J48" s="3"/>
      <c r="K48" s="3"/>
      <c r="L48" s="3"/>
      <c r="M48" s="3"/>
      <c r="N48" s="3"/>
      <c r="O48" s="3"/>
      <c r="P48" s="3">
        <f>SUM(C48:O48)</f>
        <v>15962</v>
      </c>
    </row>
    <row r="49" spans="1:16" ht="22.5">
      <c r="A49" s="4" t="s">
        <v>394</v>
      </c>
      <c r="B49" s="3"/>
      <c r="C49" s="3"/>
      <c r="D49" s="3"/>
      <c r="E49" s="3"/>
      <c r="F49" s="3"/>
      <c r="G49" s="3">
        <v>781.44</v>
      </c>
      <c r="H49" s="3"/>
      <c r="I49" s="3"/>
      <c r="J49" s="3"/>
      <c r="K49" s="3"/>
      <c r="L49" s="3"/>
      <c r="M49" s="3"/>
      <c r="N49" s="3"/>
      <c r="O49" s="3"/>
      <c r="P49" s="3">
        <f>SUM(E49:O49)</f>
        <v>781.44</v>
      </c>
    </row>
    <row r="50" spans="1:16" ht="12.75">
      <c r="A50" s="4" t="s">
        <v>347</v>
      </c>
      <c r="B50" s="3"/>
      <c r="C50" s="3"/>
      <c r="D50" s="3"/>
      <c r="E50" s="3"/>
      <c r="F50" s="3"/>
      <c r="G50" s="3">
        <v>390.72</v>
      </c>
      <c r="H50" s="3"/>
      <c r="I50" s="3"/>
      <c r="J50" s="3"/>
      <c r="K50" s="3"/>
      <c r="L50" s="3"/>
      <c r="M50" s="3"/>
      <c r="N50" s="3"/>
      <c r="O50" s="3"/>
      <c r="P50" s="3">
        <f>SUM(C50:O50)</f>
        <v>390.72</v>
      </c>
    </row>
    <row r="51" spans="1:16" ht="12.75">
      <c r="A51" s="4" t="s">
        <v>354</v>
      </c>
      <c r="B51" s="3"/>
      <c r="C51" s="3"/>
      <c r="D51" s="3"/>
      <c r="E51" s="3"/>
      <c r="F51" s="3"/>
      <c r="G51" s="3">
        <v>390.72</v>
      </c>
      <c r="H51" s="3"/>
      <c r="I51" s="3"/>
      <c r="J51" s="3"/>
      <c r="K51" s="3"/>
      <c r="L51" s="3"/>
      <c r="M51" s="3"/>
      <c r="N51" s="3"/>
      <c r="O51" s="3"/>
      <c r="P51" s="3">
        <f>SUM(C51:O51)</f>
        <v>390.72</v>
      </c>
    </row>
    <row r="52" spans="1:16" ht="12.75">
      <c r="A52" s="4" t="s">
        <v>359</v>
      </c>
      <c r="B52" s="3"/>
      <c r="C52" s="3"/>
      <c r="D52" s="3"/>
      <c r="E52" s="3"/>
      <c r="F52" s="3"/>
      <c r="G52" s="3"/>
      <c r="H52" s="3">
        <v>390.72</v>
      </c>
      <c r="I52" s="3"/>
      <c r="J52" s="3"/>
      <c r="K52" s="3"/>
      <c r="L52" s="3"/>
      <c r="M52" s="3"/>
      <c r="N52" s="3"/>
      <c r="O52" s="3"/>
      <c r="P52" s="3">
        <f>SUM(F52:O52)</f>
        <v>390.72</v>
      </c>
    </row>
    <row r="53" spans="1:16" ht="12.75">
      <c r="A53" s="4" t="s">
        <v>471</v>
      </c>
      <c r="B53" s="3"/>
      <c r="C53" s="3"/>
      <c r="D53" s="3"/>
      <c r="E53" s="3"/>
      <c r="F53" s="3"/>
      <c r="G53" s="3"/>
      <c r="H53" s="3">
        <v>1000</v>
      </c>
      <c r="I53" s="3"/>
      <c r="J53" s="3"/>
      <c r="K53" s="3"/>
      <c r="L53" s="3"/>
      <c r="M53" s="3"/>
      <c r="N53" s="3"/>
      <c r="O53" s="3"/>
      <c r="P53" s="3">
        <f>SUM(E53:O53)</f>
        <v>1000</v>
      </c>
    </row>
    <row r="54" spans="1:16" ht="12.75">
      <c r="A54" s="4" t="s">
        <v>760</v>
      </c>
      <c r="B54" s="3"/>
      <c r="C54" s="3"/>
      <c r="D54" s="3"/>
      <c r="E54" s="3"/>
      <c r="F54" s="3"/>
      <c r="G54" s="3"/>
      <c r="H54" s="3">
        <v>195.36</v>
      </c>
      <c r="I54" s="3"/>
      <c r="J54" s="3"/>
      <c r="K54" s="3"/>
      <c r="L54" s="3"/>
      <c r="M54" s="3"/>
      <c r="N54" s="3"/>
      <c r="O54" s="3"/>
      <c r="P54" s="3">
        <f>SUM(D54:O54)</f>
        <v>195.36</v>
      </c>
    </row>
    <row r="55" spans="1:16" ht="12.75">
      <c r="A55" s="4" t="s">
        <v>470</v>
      </c>
      <c r="B55" s="3"/>
      <c r="C55" s="3"/>
      <c r="D55" s="3"/>
      <c r="E55" s="3"/>
      <c r="F55" s="3"/>
      <c r="G55" s="3"/>
      <c r="H55" s="3">
        <v>1500</v>
      </c>
      <c r="I55" s="3"/>
      <c r="J55" s="3"/>
      <c r="K55" s="3"/>
      <c r="L55" s="3"/>
      <c r="M55" s="3"/>
      <c r="N55" s="3"/>
      <c r="O55" s="3"/>
      <c r="P55" s="3">
        <f>SUM(E55:O55)</f>
        <v>1500</v>
      </c>
    </row>
    <row r="56" spans="1:16" ht="12.75">
      <c r="A56" s="4" t="s">
        <v>760</v>
      </c>
      <c r="B56" s="3"/>
      <c r="C56" s="3"/>
      <c r="D56" s="3"/>
      <c r="E56" s="3"/>
      <c r="F56" s="3"/>
      <c r="G56" s="3"/>
      <c r="H56" s="3"/>
      <c r="I56" s="3"/>
      <c r="J56" s="3">
        <v>352.04</v>
      </c>
      <c r="K56" s="3"/>
      <c r="L56" s="3"/>
      <c r="M56" s="3"/>
      <c r="N56" s="3"/>
      <c r="O56" s="3"/>
      <c r="P56" s="3">
        <v>352.04</v>
      </c>
    </row>
    <row r="57" spans="1:16" ht="12.75">
      <c r="A57" s="4" t="s">
        <v>102</v>
      </c>
      <c r="B57" s="3"/>
      <c r="C57" s="3"/>
      <c r="D57" s="3"/>
      <c r="E57" s="3"/>
      <c r="F57" s="3"/>
      <c r="G57" s="3"/>
      <c r="H57" s="3"/>
      <c r="I57" s="3"/>
      <c r="J57" s="3">
        <v>1021.44</v>
      </c>
      <c r="K57" s="3"/>
      <c r="L57" s="3"/>
      <c r="M57" s="3"/>
      <c r="N57" s="3"/>
      <c r="O57" s="3"/>
      <c r="P57" s="3">
        <v>1021.44</v>
      </c>
    </row>
    <row r="58" spans="1:16" ht="22.5">
      <c r="A58" s="4" t="s">
        <v>82</v>
      </c>
      <c r="B58" s="3"/>
      <c r="C58" s="3"/>
      <c r="D58" s="3"/>
      <c r="E58" s="3"/>
      <c r="F58" s="3"/>
      <c r="G58" s="3"/>
      <c r="H58" s="3"/>
      <c r="I58" s="3"/>
      <c r="J58" s="3">
        <v>195.36</v>
      </c>
      <c r="K58" s="3"/>
      <c r="L58" s="3"/>
      <c r="M58" s="3"/>
      <c r="N58" s="3"/>
      <c r="O58" s="3"/>
      <c r="P58" s="3">
        <v>195.36</v>
      </c>
    </row>
    <row r="59" spans="1:16" ht="22.5">
      <c r="A59" s="4" t="s">
        <v>515</v>
      </c>
      <c r="B59" s="3"/>
      <c r="C59" s="3"/>
      <c r="D59" s="3"/>
      <c r="E59" s="3"/>
      <c r="F59" s="3"/>
      <c r="G59" s="3"/>
      <c r="H59" s="3"/>
      <c r="I59" s="3">
        <v>390.72</v>
      </c>
      <c r="J59" s="3"/>
      <c r="K59" s="3"/>
      <c r="L59" s="3"/>
      <c r="M59" s="3"/>
      <c r="N59" s="3"/>
      <c r="O59" s="3"/>
      <c r="P59" s="3">
        <v>390.72</v>
      </c>
    </row>
    <row r="60" spans="1:16" ht="12.75">
      <c r="A60" s="4" t="s">
        <v>555</v>
      </c>
      <c r="B60" s="3"/>
      <c r="C60" s="3"/>
      <c r="D60" s="3"/>
      <c r="E60" s="3"/>
      <c r="F60" s="3"/>
      <c r="G60" s="3"/>
      <c r="H60" s="3"/>
      <c r="I60" s="3"/>
      <c r="J60" s="3">
        <v>390.72</v>
      </c>
      <c r="K60" s="3"/>
      <c r="L60" s="3"/>
      <c r="M60" s="3"/>
      <c r="N60" s="3"/>
      <c r="O60" s="3"/>
      <c r="P60" s="3">
        <v>390.72</v>
      </c>
    </row>
    <row r="61" spans="1:16" ht="12.75">
      <c r="A61" s="4" t="s">
        <v>516</v>
      </c>
      <c r="B61" s="3"/>
      <c r="C61" s="3"/>
      <c r="D61" s="3"/>
      <c r="E61" s="3"/>
      <c r="F61" s="3"/>
      <c r="G61" s="3"/>
      <c r="H61" s="3"/>
      <c r="I61" s="3">
        <v>293.04</v>
      </c>
      <c r="J61" s="3"/>
      <c r="K61" s="3"/>
      <c r="L61" s="3"/>
      <c r="M61" s="3"/>
      <c r="N61" s="3"/>
      <c r="O61" s="3"/>
      <c r="P61" s="3">
        <v>293.04</v>
      </c>
    </row>
    <row r="62" spans="1:16" ht="22.5">
      <c r="A62" s="4" t="s">
        <v>19</v>
      </c>
      <c r="B62" s="3"/>
      <c r="C62" s="3"/>
      <c r="D62" s="3"/>
      <c r="E62" s="3"/>
      <c r="F62" s="3"/>
      <c r="G62" s="3"/>
      <c r="H62" s="3"/>
      <c r="I62" s="3"/>
      <c r="J62" s="3"/>
      <c r="K62" s="3">
        <v>195.36</v>
      </c>
      <c r="L62" s="3"/>
      <c r="M62" s="3"/>
      <c r="N62" s="3"/>
      <c r="O62" s="3"/>
      <c r="P62" s="3">
        <v>195.36</v>
      </c>
    </row>
    <row r="63" spans="1:16" ht="12.75">
      <c r="A63" s="4" t="s">
        <v>793</v>
      </c>
      <c r="B63" s="3"/>
      <c r="C63" s="3"/>
      <c r="D63" s="3"/>
      <c r="E63" s="3"/>
      <c r="F63" s="3"/>
      <c r="G63" s="3"/>
      <c r="H63" s="3"/>
      <c r="I63" s="3"/>
      <c r="J63" s="3"/>
      <c r="K63" s="3">
        <v>97.68</v>
      </c>
      <c r="L63" s="3"/>
      <c r="M63" s="3"/>
      <c r="N63" s="3"/>
      <c r="O63" s="3"/>
      <c r="P63" s="3">
        <v>97.68</v>
      </c>
    </row>
    <row r="64" spans="1:16" ht="22.5">
      <c r="A64" s="4" t="s">
        <v>417</v>
      </c>
      <c r="B64" s="3"/>
      <c r="C64" s="3">
        <v>2712</v>
      </c>
      <c r="D64" s="3">
        <v>2712</v>
      </c>
      <c r="E64" s="3">
        <v>2712</v>
      </c>
      <c r="F64" s="3">
        <v>2712</v>
      </c>
      <c r="G64" s="3">
        <v>2712</v>
      </c>
      <c r="H64" s="3">
        <v>2712</v>
      </c>
      <c r="I64" s="3">
        <v>2712</v>
      </c>
      <c r="J64" s="3">
        <v>2712</v>
      </c>
      <c r="K64" s="3">
        <v>2712</v>
      </c>
      <c r="L64" s="3"/>
      <c r="M64" s="3"/>
      <c r="N64" s="3"/>
      <c r="O64" s="3"/>
      <c r="P64" s="3">
        <f>SUM(C64:O64)</f>
        <v>24408</v>
      </c>
    </row>
    <row r="65" spans="1:16" ht="12.75">
      <c r="A65" s="4" t="s">
        <v>689</v>
      </c>
      <c r="B65" s="3"/>
      <c r="C65" s="3">
        <v>2712</v>
      </c>
      <c r="D65" s="3">
        <v>2712</v>
      </c>
      <c r="E65" s="3">
        <v>2712</v>
      </c>
      <c r="F65" s="3">
        <v>2712</v>
      </c>
      <c r="G65" s="3">
        <v>2712</v>
      </c>
      <c r="H65" s="3">
        <v>2712</v>
      </c>
      <c r="I65" s="3">
        <v>2712</v>
      </c>
      <c r="J65" s="3">
        <v>2712</v>
      </c>
      <c r="K65" s="3">
        <v>2712</v>
      </c>
      <c r="L65" s="3"/>
      <c r="M65" s="3"/>
      <c r="N65" s="3"/>
      <c r="O65" s="3"/>
      <c r="P65" s="3">
        <v>16272</v>
      </c>
    </row>
    <row r="66" spans="1:16" ht="12.75">
      <c r="A66" s="4" t="s">
        <v>472</v>
      </c>
      <c r="B66" s="3"/>
      <c r="C66" s="3">
        <v>29900</v>
      </c>
      <c r="D66" s="3">
        <v>29900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>SUM(C66:O66)</f>
        <v>59800</v>
      </c>
    </row>
    <row r="67" spans="1:16" ht="12.75">
      <c r="A67" s="4" t="s">
        <v>628</v>
      </c>
      <c r="B67" s="3"/>
      <c r="C67" s="3">
        <v>112.7</v>
      </c>
      <c r="D67" s="3">
        <v>112.7</v>
      </c>
      <c r="E67" s="3">
        <v>112.7</v>
      </c>
      <c r="F67" s="3">
        <v>112.7</v>
      </c>
      <c r="G67" s="3">
        <v>112.7</v>
      </c>
      <c r="H67" s="3">
        <v>112.7</v>
      </c>
      <c r="I67" s="3">
        <v>375.69</v>
      </c>
      <c r="J67" s="3">
        <v>375.69</v>
      </c>
      <c r="K67" s="3">
        <v>375.69</v>
      </c>
      <c r="L67" s="3"/>
      <c r="M67" s="3"/>
      <c r="N67" s="3"/>
      <c r="O67" s="3"/>
      <c r="P67" s="3">
        <f>SUM(H67:O67)</f>
        <v>1239.77</v>
      </c>
    </row>
    <row r="68" spans="1:16" ht="12.75">
      <c r="A68" s="4" t="s">
        <v>773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>SUM(D68:O68)</f>
        <v>0</v>
      </c>
    </row>
    <row r="69" spans="1:16" ht="12.75">
      <c r="A69" s="3" t="s">
        <v>614</v>
      </c>
      <c r="B69" s="3"/>
      <c r="C69" s="3">
        <f>SUM(C4:C48)</f>
        <v>18491.099999999995</v>
      </c>
      <c r="D69" s="6">
        <f>SUM(D4:D48)</f>
        <v>58829.16</v>
      </c>
      <c r="E69" s="3">
        <f>SUM(E4:E48)</f>
        <v>30306.339999999997</v>
      </c>
      <c r="F69" s="3">
        <f>SUM(F4:F48)</f>
        <v>24238.059999999998</v>
      </c>
      <c r="G69" s="6">
        <f>SUM(G4:G50)</f>
        <v>34845.26</v>
      </c>
      <c r="H69" s="6">
        <f>SUM(H4:H48)</f>
        <v>62799.14</v>
      </c>
      <c r="I69" s="3">
        <f aca="true" t="shared" si="3" ref="I69:N69">SUM(I4:I68)</f>
        <v>28264.120000000003</v>
      </c>
      <c r="J69" s="3">
        <f t="shared" si="3"/>
        <v>25470.350000000002</v>
      </c>
      <c r="K69" s="3">
        <f t="shared" si="3"/>
        <v>23803.83</v>
      </c>
      <c r="L69" s="3">
        <f t="shared" si="3"/>
        <v>0</v>
      </c>
      <c r="M69" s="3">
        <f t="shared" si="3"/>
        <v>0</v>
      </c>
      <c r="N69" s="3">
        <f t="shared" si="3"/>
        <v>0</v>
      </c>
      <c r="O69" s="3">
        <f>SUM(O4:O48)</f>
        <v>0</v>
      </c>
      <c r="P69" s="6">
        <f>SUM(P4:P68)</f>
        <v>394175.45999999973</v>
      </c>
    </row>
    <row r="70" spans="1:16" ht="12.75">
      <c r="A70" s="3" t="s">
        <v>618</v>
      </c>
      <c r="B70" s="3"/>
      <c r="C70" s="3">
        <v>32012.34</v>
      </c>
      <c r="D70" s="3">
        <v>21632.21</v>
      </c>
      <c r="E70" s="3">
        <v>43872.73</v>
      </c>
      <c r="F70" s="3">
        <v>42600.6</v>
      </c>
      <c r="G70" s="3">
        <v>37800.38</v>
      </c>
      <c r="H70" s="3">
        <v>38167.5</v>
      </c>
      <c r="I70" s="3">
        <v>49559.1</v>
      </c>
      <c r="J70" s="3">
        <v>39025.49</v>
      </c>
      <c r="K70" s="3">
        <v>37358.75</v>
      </c>
      <c r="L70" s="3"/>
      <c r="M70" s="3"/>
      <c r="N70" s="3"/>
      <c r="O70" s="3"/>
      <c r="P70" s="3">
        <f>SUM(C70:O70)</f>
        <v>342029.1</v>
      </c>
    </row>
    <row r="71" spans="1:16" s="1" customFormat="1" ht="12.75">
      <c r="A71" s="5" t="s">
        <v>619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">
        <f>P70-P69+P1</f>
        <v>-66632.77999999975</v>
      </c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>SUM(C72:O72)</f>
        <v>0</v>
      </c>
    </row>
    <row r="73" spans="1:16" ht="12.75">
      <c r="A73" s="3"/>
      <c r="B73" s="45" t="s">
        <v>694</v>
      </c>
      <c r="C73" s="46"/>
      <c r="D73" s="46"/>
      <c r="E73" s="46"/>
      <c r="F73" s="47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>SUM(D75:O75)</f>
        <v>0</v>
      </c>
    </row>
    <row r="77" ht="12.75">
      <c r="G77" s="2" t="s">
        <v>627</v>
      </c>
    </row>
  </sheetData>
  <sheetProtection/>
  <mergeCells count="1">
    <mergeCell ref="B73:F73"/>
  </mergeCells>
  <printOptions/>
  <pageMargins left="0.75" right="0.75" top="1" bottom="1" header="0.5" footer="0.5"/>
  <pageSetup orientation="landscape" paperSize="9" scale="67" r:id="rId1"/>
  <rowBreaks count="1" manualBreakCount="1">
    <brk id="3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="60" zoomScalePageLayoutView="0" workbookViewId="0" topLeftCell="A69">
      <selection activeCell="A36" sqref="A36"/>
    </sheetView>
  </sheetViews>
  <sheetFormatPr defaultColWidth="9.125" defaultRowHeight="12.75"/>
  <cols>
    <col min="1" max="1" width="34.375" style="26" customWidth="1"/>
    <col min="2" max="2" width="15.00390625" style="26" customWidth="1"/>
    <col min="3" max="3" width="13.625" style="26" customWidth="1"/>
    <col min="4" max="4" width="9.75390625" style="26" customWidth="1"/>
    <col min="5" max="5" width="10.75390625" style="26" customWidth="1"/>
    <col min="6" max="6" width="10.125" style="26" customWidth="1"/>
    <col min="7" max="7" width="10.00390625" style="26" customWidth="1"/>
    <col min="8" max="8" width="10.25390625" style="26" customWidth="1"/>
    <col min="9" max="9" width="10.625" style="26" bestFit="1" customWidth="1"/>
    <col min="10" max="10" width="9.125" style="26" customWidth="1"/>
    <col min="11" max="16" width="9.25390625" style="26" bestFit="1" customWidth="1"/>
    <col min="17" max="17" width="11.875" style="26" bestFit="1" customWidth="1"/>
    <col min="18" max="16384" width="9.125" style="26" customWidth="1"/>
  </cols>
  <sheetData>
    <row r="1" spans="4:17" ht="15">
      <c r="D1" s="25"/>
      <c r="O1" s="25" t="s">
        <v>657</v>
      </c>
      <c r="P1" s="25"/>
      <c r="Q1" s="25"/>
    </row>
    <row r="2" ht="15">
      <c r="Q2" s="25">
        <v>52461.62</v>
      </c>
    </row>
    <row r="3" spans="1:12" s="25" customFormat="1" ht="15">
      <c r="A3" s="25" t="s">
        <v>621</v>
      </c>
      <c r="C3" s="25">
        <v>3552.5</v>
      </c>
      <c r="D3" s="25" t="s">
        <v>658</v>
      </c>
      <c r="L3" s="25" t="s">
        <v>818</v>
      </c>
    </row>
    <row r="4" spans="1:3" ht="14.25">
      <c r="A4" s="26" t="s">
        <v>620</v>
      </c>
      <c r="C4" s="27">
        <f>PRODUCT(C3,10.65)</f>
        <v>37834.125</v>
      </c>
    </row>
    <row r="5" spans="3:17" s="25" customFormat="1" ht="15">
      <c r="C5" s="25" t="s">
        <v>609</v>
      </c>
      <c r="D5" s="25" t="s">
        <v>633</v>
      </c>
      <c r="E5" s="25" t="s">
        <v>637</v>
      </c>
      <c r="F5" s="25" t="s">
        <v>636</v>
      </c>
      <c r="G5" s="25" t="s">
        <v>635</v>
      </c>
      <c r="H5" s="25" t="s">
        <v>612</v>
      </c>
      <c r="I5" s="25" t="s">
        <v>613</v>
      </c>
      <c r="J5" s="25" t="s">
        <v>615</v>
      </c>
      <c r="K5" s="25" t="s">
        <v>616</v>
      </c>
      <c r="L5" s="25" t="s">
        <v>622</v>
      </c>
      <c r="M5" s="25" t="s">
        <v>623</v>
      </c>
      <c r="N5" s="25" t="s">
        <v>624</v>
      </c>
      <c r="O5" s="25" t="s">
        <v>625</v>
      </c>
      <c r="P5" s="25" t="s">
        <v>633</v>
      </c>
      <c r="Q5" s="25" t="s">
        <v>626</v>
      </c>
    </row>
    <row r="6" spans="1:17" ht="14.25">
      <c r="A6" s="26" t="s">
        <v>659</v>
      </c>
      <c r="B6" s="26">
        <v>1.5</v>
      </c>
      <c r="C6" s="26">
        <v>1.5</v>
      </c>
      <c r="D6" s="26">
        <f>C6*C3</f>
        <v>5328.75</v>
      </c>
      <c r="E6" s="26">
        <f>C6*C3</f>
        <v>5328.75</v>
      </c>
      <c r="F6" s="26">
        <f>C6*C3</f>
        <v>5328.75</v>
      </c>
      <c r="G6" s="26">
        <f>C6*C3</f>
        <v>5328.75</v>
      </c>
      <c r="H6" s="26">
        <f>C6*C3</f>
        <v>5328.75</v>
      </c>
      <c r="I6" s="26">
        <f>C6*C3</f>
        <v>5328.75</v>
      </c>
      <c r="J6" s="26">
        <v>5328.75</v>
      </c>
      <c r="K6" s="26">
        <v>5328.75</v>
      </c>
      <c r="L6" s="26">
        <v>5328.75</v>
      </c>
      <c r="Q6" s="26">
        <f>SUM(D6:P6)</f>
        <v>47958.75</v>
      </c>
    </row>
    <row r="7" spans="1:17" ht="14.25">
      <c r="A7" s="26" t="s">
        <v>660</v>
      </c>
      <c r="B7" s="26">
        <v>1.6</v>
      </c>
      <c r="C7" s="26">
        <v>1.5</v>
      </c>
      <c r="D7" s="26">
        <f>C3*B7</f>
        <v>5684</v>
      </c>
      <c r="E7" s="26">
        <f>C7*C3</f>
        <v>5328.75</v>
      </c>
      <c r="F7" s="26">
        <f>C7*C3</f>
        <v>5328.75</v>
      </c>
      <c r="G7" s="26">
        <f>C7*C3</f>
        <v>5328.75</v>
      </c>
      <c r="H7" s="26">
        <f>C7*C3</f>
        <v>5328.75</v>
      </c>
      <c r="I7" s="26">
        <f>C7*C3</f>
        <v>5328.75</v>
      </c>
      <c r="J7" s="26">
        <v>5328.75</v>
      </c>
      <c r="K7" s="26">
        <v>5328.75</v>
      </c>
      <c r="L7" s="26">
        <v>5328.75</v>
      </c>
      <c r="Q7" s="26">
        <f>SUM(D7:P7)</f>
        <v>48314</v>
      </c>
    </row>
    <row r="8" spans="1:17" ht="14.25">
      <c r="A8" s="26" t="s">
        <v>661</v>
      </c>
      <c r="B8" s="26">
        <v>1.5</v>
      </c>
      <c r="C8" s="26">
        <v>1.5</v>
      </c>
      <c r="D8" s="26">
        <f>B8*C3</f>
        <v>5328.75</v>
      </c>
      <c r="E8" s="26">
        <f>C8*C3</f>
        <v>5328.75</v>
      </c>
      <c r="F8" s="26">
        <f>C8*C3</f>
        <v>5328.75</v>
      </c>
      <c r="G8" s="26">
        <f>C8*C3</f>
        <v>5328.75</v>
      </c>
      <c r="H8" s="26">
        <f>C8*C3</f>
        <v>5328.75</v>
      </c>
      <c r="I8" s="26">
        <f>C8*C3</f>
        <v>5328.75</v>
      </c>
      <c r="J8" s="26">
        <v>5328.75</v>
      </c>
      <c r="K8" s="26">
        <v>5328.75</v>
      </c>
      <c r="L8" s="26">
        <v>5328.75</v>
      </c>
      <c r="Q8" s="26">
        <f>SUM(D8:P8)</f>
        <v>47958.75</v>
      </c>
    </row>
    <row r="9" spans="1:17" ht="28.5">
      <c r="A9" s="28" t="s">
        <v>708</v>
      </c>
      <c r="C9" s="26">
        <v>0.4</v>
      </c>
      <c r="D9" s="26">
        <f>C9*C3</f>
        <v>1421</v>
      </c>
      <c r="E9" s="30">
        <f>C9*C3</f>
        <v>1421</v>
      </c>
      <c r="F9" s="26">
        <f>C9*C3</f>
        <v>1421</v>
      </c>
      <c r="G9" s="26">
        <f>C9*C3</f>
        <v>1421</v>
      </c>
      <c r="H9" s="26">
        <f>C9*C3</f>
        <v>1421</v>
      </c>
      <c r="I9" s="26">
        <f>C9*C3</f>
        <v>1421</v>
      </c>
      <c r="J9" s="26">
        <v>1421</v>
      </c>
      <c r="K9" s="26">
        <v>1421</v>
      </c>
      <c r="L9" s="26">
        <v>1421</v>
      </c>
      <c r="Q9" s="27">
        <f>SUM(D9:P9)</f>
        <v>12789</v>
      </c>
    </row>
    <row r="10" spans="1:17" ht="28.5">
      <c r="A10" s="28" t="s">
        <v>720</v>
      </c>
      <c r="B10" s="28"/>
      <c r="E10" s="30"/>
      <c r="Q10" s="27">
        <f>SUM(H10:P10)</f>
        <v>0</v>
      </c>
    </row>
    <row r="11" spans="1:17" ht="28.5">
      <c r="A11" s="28" t="s">
        <v>718</v>
      </c>
      <c r="B11" s="28"/>
      <c r="E11" s="30"/>
      <c r="Q11" s="27">
        <f>SUM(H11:P11)</f>
        <v>0</v>
      </c>
    </row>
    <row r="12" spans="1:17" ht="14.25">
      <c r="A12" s="28" t="s">
        <v>706</v>
      </c>
      <c r="B12" s="28"/>
      <c r="E12" s="30"/>
      <c r="Q12" s="27">
        <f>SUM(H12:P12)</f>
        <v>0</v>
      </c>
    </row>
    <row r="13" spans="1:17" ht="28.5">
      <c r="A13" s="28" t="s">
        <v>707</v>
      </c>
      <c r="B13" s="28"/>
      <c r="E13" s="30"/>
      <c r="G13" s="26">
        <v>958</v>
      </c>
      <c r="Q13" s="27">
        <v>958</v>
      </c>
    </row>
    <row r="14" spans="1:17" ht="28.5">
      <c r="A14" s="28" t="s">
        <v>722</v>
      </c>
      <c r="B14" s="28"/>
      <c r="E14" s="30"/>
      <c r="Q14" s="27">
        <f>SUM(H14:P14)</f>
        <v>0</v>
      </c>
    </row>
    <row r="15" spans="1:17" ht="57">
      <c r="A15" s="28" t="s">
        <v>873</v>
      </c>
      <c r="B15" s="28"/>
      <c r="E15" s="30">
        <v>195.36</v>
      </c>
      <c r="Q15" s="27">
        <f>SUM(E15:P15)</f>
        <v>195.36</v>
      </c>
    </row>
    <row r="16" spans="1:17" ht="28.5">
      <c r="A16" s="28" t="s">
        <v>838</v>
      </c>
      <c r="B16" s="28"/>
      <c r="D16" s="26">
        <v>1944.27</v>
      </c>
      <c r="E16" s="30"/>
      <c r="Q16" s="27">
        <f aca="true" t="shared" si="0" ref="Q16:Q27">SUM(D16:P16)</f>
        <v>1944.27</v>
      </c>
    </row>
    <row r="17" spans="1:17" ht="28.5">
      <c r="A17" s="28" t="s">
        <v>839</v>
      </c>
      <c r="B17" s="28"/>
      <c r="D17" s="26">
        <v>1636.44</v>
      </c>
      <c r="E17" s="30"/>
      <c r="Q17" s="27">
        <f t="shared" si="0"/>
        <v>1636.44</v>
      </c>
    </row>
    <row r="18" spans="1:17" ht="28.5">
      <c r="A18" s="28" t="s">
        <v>848</v>
      </c>
      <c r="B18" s="28"/>
      <c r="D18" s="26">
        <v>195.36</v>
      </c>
      <c r="E18" s="30"/>
      <c r="Q18" s="27">
        <f t="shared" si="0"/>
        <v>195.36</v>
      </c>
    </row>
    <row r="19" spans="1:17" ht="42.75">
      <c r="A19" s="28" t="s">
        <v>851</v>
      </c>
      <c r="B19" s="28"/>
      <c r="D19" s="26">
        <v>781.44</v>
      </c>
      <c r="E19" s="30"/>
      <c r="Q19" s="27">
        <f t="shared" si="0"/>
        <v>781.44</v>
      </c>
    </row>
    <row r="20" spans="1:17" ht="28.5">
      <c r="A20" s="28" t="s">
        <v>3</v>
      </c>
      <c r="B20" s="28"/>
      <c r="E20" s="30">
        <v>390.72</v>
      </c>
      <c r="Q20" s="27">
        <f t="shared" si="0"/>
        <v>390.72</v>
      </c>
    </row>
    <row r="21" spans="1:17" ht="14.25">
      <c r="A21" s="28" t="s">
        <v>854</v>
      </c>
      <c r="B21" s="28"/>
      <c r="D21" s="26">
        <v>18557.99</v>
      </c>
      <c r="E21" s="30"/>
      <c r="Q21" s="27">
        <f t="shared" si="0"/>
        <v>18557.99</v>
      </c>
    </row>
    <row r="22" spans="1:17" ht="28.5">
      <c r="A22" s="28" t="s">
        <v>11</v>
      </c>
      <c r="B22" s="28"/>
      <c r="E22" s="30">
        <v>93</v>
      </c>
      <c r="Q22" s="27">
        <f t="shared" si="0"/>
        <v>93</v>
      </c>
    </row>
    <row r="23" spans="1:17" ht="28.5">
      <c r="A23" s="28" t="s">
        <v>7</v>
      </c>
      <c r="B23" s="28"/>
      <c r="E23" s="30">
        <v>1765</v>
      </c>
      <c r="Q23" s="27">
        <f t="shared" si="0"/>
        <v>1765</v>
      </c>
    </row>
    <row r="24" spans="1:17" ht="28.5">
      <c r="A24" s="28" t="s">
        <v>865</v>
      </c>
      <c r="B24" s="28"/>
      <c r="E24" s="30">
        <f>1355</f>
        <v>1355</v>
      </c>
      <c r="Q24" s="27">
        <f t="shared" si="0"/>
        <v>1355</v>
      </c>
    </row>
    <row r="25" spans="1:17" ht="14.25">
      <c r="A25" s="28" t="s">
        <v>109</v>
      </c>
      <c r="B25" s="28"/>
      <c r="E25" s="30">
        <v>55</v>
      </c>
      <c r="Q25" s="27">
        <f t="shared" si="0"/>
        <v>55</v>
      </c>
    </row>
    <row r="26" spans="1:17" ht="28.5">
      <c r="A26" s="28" t="s">
        <v>141</v>
      </c>
      <c r="B26" s="28"/>
      <c r="E26" s="30"/>
      <c r="F26" s="26">
        <v>1712.88</v>
      </c>
      <c r="Q26" s="27">
        <f t="shared" si="0"/>
        <v>1712.88</v>
      </c>
    </row>
    <row r="27" spans="1:17" ht="14.25">
      <c r="A27" s="28" t="s">
        <v>146</v>
      </c>
      <c r="B27" s="28"/>
      <c r="E27" s="30"/>
      <c r="G27" s="26">
        <v>390.72</v>
      </c>
      <c r="Q27" s="27">
        <f t="shared" si="0"/>
        <v>390.72</v>
      </c>
    </row>
    <row r="28" spans="1:17" ht="28.5">
      <c r="A28" s="28" t="s">
        <v>327</v>
      </c>
      <c r="B28" s="28"/>
      <c r="E28" s="30"/>
      <c r="F28" s="26">
        <v>91193</v>
      </c>
      <c r="Q28" s="27">
        <v>91193</v>
      </c>
    </row>
    <row r="29" spans="1:17" ht="28.5">
      <c r="A29" s="28" t="s">
        <v>174</v>
      </c>
      <c r="B29" s="28"/>
      <c r="E29" s="30"/>
      <c r="G29" s="26">
        <v>781.44</v>
      </c>
      <c r="Q29" s="27">
        <f aca="true" t="shared" si="1" ref="Q29:Q35">SUM(D29:P29)</f>
        <v>781.44</v>
      </c>
    </row>
    <row r="30" spans="1:17" ht="14.25">
      <c r="A30" s="28" t="s">
        <v>765</v>
      </c>
      <c r="B30" s="28"/>
      <c r="E30" s="30">
        <v>4369.22</v>
      </c>
      <c r="Q30" s="27">
        <f t="shared" si="1"/>
        <v>4369.22</v>
      </c>
    </row>
    <row r="31" spans="1:17" ht="28.5">
      <c r="A31" s="28" t="s">
        <v>312</v>
      </c>
      <c r="B31" s="28"/>
      <c r="E31" s="30"/>
      <c r="G31" s="26">
        <v>879.12</v>
      </c>
      <c r="Q31" s="27">
        <f t="shared" si="1"/>
        <v>879.12</v>
      </c>
    </row>
    <row r="32" spans="1:17" ht="42.75">
      <c r="A32" s="28" t="s">
        <v>191</v>
      </c>
      <c r="B32" s="28"/>
      <c r="E32" s="30"/>
      <c r="G32" s="26">
        <v>2409.32</v>
      </c>
      <c r="Q32" s="27">
        <f t="shared" si="1"/>
        <v>2409.32</v>
      </c>
    </row>
    <row r="33" spans="1:17" ht="28.5">
      <c r="A33" s="28" t="s">
        <v>809</v>
      </c>
      <c r="B33" s="28"/>
      <c r="E33" s="30"/>
      <c r="G33" s="26">
        <v>2466.92</v>
      </c>
      <c r="Q33" s="27">
        <f t="shared" si="1"/>
        <v>2466.92</v>
      </c>
    </row>
    <row r="34" spans="1:17" ht="14.25">
      <c r="A34" s="28" t="s">
        <v>765</v>
      </c>
      <c r="B34" s="28"/>
      <c r="D34" s="26">
        <v>9085.44</v>
      </c>
      <c r="E34" s="30"/>
      <c r="Q34" s="27">
        <f t="shared" si="1"/>
        <v>9085.44</v>
      </c>
    </row>
    <row r="35" spans="1:17" ht="14.25">
      <c r="A35" s="28" t="s">
        <v>634</v>
      </c>
      <c r="B35" s="28"/>
      <c r="C35" s="26">
        <v>0.6</v>
      </c>
      <c r="D35" s="26">
        <f>C35*C3</f>
        <v>2131.5</v>
      </c>
      <c r="E35" s="26">
        <f>C35*C3</f>
        <v>2131.5</v>
      </c>
      <c r="F35" s="26">
        <f>C35*C3</f>
        <v>2131.5</v>
      </c>
      <c r="G35" s="26">
        <f>C35*C3</f>
        <v>2131.5</v>
      </c>
      <c r="H35" s="26">
        <v>2131.5</v>
      </c>
      <c r="I35" s="26">
        <v>2131.5</v>
      </c>
      <c r="J35" s="26">
        <v>2131.5</v>
      </c>
      <c r="K35" s="26">
        <v>2131.5</v>
      </c>
      <c r="L35" s="26">
        <v>2131.5</v>
      </c>
      <c r="Q35" s="26">
        <f t="shared" si="1"/>
        <v>19183.5</v>
      </c>
    </row>
    <row r="36" spans="1:2" ht="28.5">
      <c r="A36" s="28" t="s">
        <v>45</v>
      </c>
      <c r="B36" s="28"/>
    </row>
    <row r="37" spans="1:2" ht="28.5">
      <c r="A37" s="28" t="s">
        <v>787</v>
      </c>
      <c r="B37" s="28"/>
    </row>
    <row r="38" spans="1:17" ht="28.5">
      <c r="A38" s="28" t="s">
        <v>333</v>
      </c>
      <c r="B38" s="28"/>
      <c r="H38" s="26">
        <v>3452</v>
      </c>
      <c r="Q38" s="26">
        <f>SUM(F38:P38)</f>
        <v>3452</v>
      </c>
    </row>
    <row r="39" spans="1:17" ht="14.25">
      <c r="A39" s="28" t="s">
        <v>372</v>
      </c>
      <c r="B39" s="28"/>
      <c r="I39" s="26">
        <v>29895.92</v>
      </c>
      <c r="Q39" s="26">
        <f>SUM(F39:P39)</f>
        <v>29895.92</v>
      </c>
    </row>
    <row r="40" spans="1:10" ht="14.25">
      <c r="A40" s="28" t="s">
        <v>127</v>
      </c>
      <c r="B40" s="28"/>
      <c r="J40" s="26">
        <v>4069.57</v>
      </c>
    </row>
    <row r="41" spans="1:17" ht="28.5">
      <c r="A41" s="28" t="s">
        <v>495</v>
      </c>
      <c r="B41" s="28"/>
      <c r="J41" s="26">
        <v>390.72</v>
      </c>
      <c r="Q41" s="26">
        <v>390.72</v>
      </c>
    </row>
    <row r="42" spans="1:17" ht="28.5">
      <c r="A42" s="28" t="s">
        <v>496</v>
      </c>
      <c r="B42" s="28"/>
      <c r="J42" s="26">
        <v>390.72</v>
      </c>
      <c r="Q42" s="26">
        <v>390.72</v>
      </c>
    </row>
    <row r="43" spans="1:17" ht="14.25">
      <c r="A43" s="28" t="s">
        <v>497</v>
      </c>
      <c r="B43" s="28"/>
      <c r="J43" s="26">
        <v>781.44</v>
      </c>
      <c r="Q43" s="26">
        <v>781.44</v>
      </c>
    </row>
    <row r="44" spans="1:10" ht="14.25">
      <c r="A44" s="28" t="s">
        <v>514</v>
      </c>
      <c r="B44" s="28"/>
      <c r="J44" s="26">
        <v>390.72</v>
      </c>
    </row>
    <row r="45" spans="1:17" ht="14.25">
      <c r="A45" s="28" t="s">
        <v>498</v>
      </c>
      <c r="B45" s="28"/>
      <c r="J45" s="26">
        <v>2125.38</v>
      </c>
      <c r="Q45" s="26">
        <v>2125.38</v>
      </c>
    </row>
    <row r="46" spans="1:2" ht="42.75">
      <c r="A46" s="28" t="s">
        <v>786</v>
      </c>
      <c r="B46" s="28"/>
    </row>
    <row r="47" spans="1:17" ht="42.75">
      <c r="A47" s="28" t="s">
        <v>334</v>
      </c>
      <c r="B47" s="28"/>
      <c r="H47" s="26">
        <v>21051</v>
      </c>
      <c r="Q47" s="26">
        <f>SUM(F47:P47)</f>
        <v>21051</v>
      </c>
    </row>
    <row r="48" spans="1:17" ht="14.25">
      <c r="A48" s="28" t="s">
        <v>493</v>
      </c>
      <c r="B48" s="28"/>
      <c r="J48" s="26">
        <v>390.72</v>
      </c>
      <c r="Q48" s="26">
        <v>390.72</v>
      </c>
    </row>
    <row r="49" spans="1:17" ht="14.25">
      <c r="A49" s="28" t="s">
        <v>494</v>
      </c>
      <c r="B49" s="28"/>
      <c r="J49" s="26">
        <v>2898.93</v>
      </c>
      <c r="Q49" s="26">
        <v>2898.93</v>
      </c>
    </row>
    <row r="50" spans="1:17" ht="28.5">
      <c r="A50" s="28" t="s">
        <v>91</v>
      </c>
      <c r="B50" s="28"/>
      <c r="K50" s="26">
        <v>534.68</v>
      </c>
      <c r="Q50" s="26">
        <v>534.68</v>
      </c>
    </row>
    <row r="51" spans="1:17" ht="42.75">
      <c r="A51" s="28" t="s">
        <v>430</v>
      </c>
      <c r="B51" s="28"/>
      <c r="I51" s="26">
        <v>890.72</v>
      </c>
      <c r="Q51" s="26">
        <f>SUM(F51:P51)</f>
        <v>890.72</v>
      </c>
    </row>
    <row r="52" spans="1:17" ht="14.25">
      <c r="A52" s="28" t="s">
        <v>549</v>
      </c>
      <c r="B52" s="28"/>
      <c r="K52" s="26">
        <v>580.72</v>
      </c>
      <c r="Q52" s="26">
        <v>580.72</v>
      </c>
    </row>
    <row r="53" spans="1:17" ht="14.25">
      <c r="A53" s="28" t="s">
        <v>92</v>
      </c>
      <c r="B53" s="28"/>
      <c r="K53" s="26">
        <v>195.36</v>
      </c>
      <c r="Q53" s="26">
        <v>195.36</v>
      </c>
    </row>
    <row r="54" spans="1:17" ht="14.25">
      <c r="A54" s="28" t="s">
        <v>522</v>
      </c>
      <c r="B54" s="28"/>
      <c r="K54" s="26">
        <v>775.72</v>
      </c>
      <c r="Q54" s="26">
        <v>775.72</v>
      </c>
    </row>
    <row r="55" spans="1:17" ht="28.5">
      <c r="A55" s="28" t="s">
        <v>560</v>
      </c>
      <c r="B55" s="28"/>
      <c r="L55" s="26">
        <v>195.36</v>
      </c>
      <c r="Q55" s="26">
        <v>195.36</v>
      </c>
    </row>
    <row r="56" spans="1:17" ht="28.5">
      <c r="A56" s="28" t="s">
        <v>567</v>
      </c>
      <c r="B56" s="28"/>
      <c r="K56" s="26">
        <v>1054.92</v>
      </c>
      <c r="Q56" s="26">
        <v>1054.92</v>
      </c>
    </row>
    <row r="57" spans="1:17" ht="57">
      <c r="A57" s="28" t="s">
        <v>604</v>
      </c>
      <c r="B57" s="28"/>
      <c r="L57" s="26">
        <v>3317.88</v>
      </c>
      <c r="Q57" s="26">
        <v>3317.88</v>
      </c>
    </row>
    <row r="58" spans="1:17" ht="28.5">
      <c r="A58" s="28" t="s">
        <v>460</v>
      </c>
      <c r="B58" s="28"/>
      <c r="I58" s="26">
        <v>377.04</v>
      </c>
      <c r="Q58" s="26">
        <f>SUM(F58:P58)</f>
        <v>377.04</v>
      </c>
    </row>
    <row r="59" spans="1:17" ht="57">
      <c r="A59" s="28" t="s">
        <v>27</v>
      </c>
      <c r="B59" s="28"/>
      <c r="L59" s="26">
        <v>9016.51</v>
      </c>
      <c r="Q59" s="26">
        <v>9016.51</v>
      </c>
    </row>
    <row r="60" spans="1:17" ht="14.25">
      <c r="A60" s="28" t="s">
        <v>86</v>
      </c>
      <c r="B60" s="28"/>
      <c r="K60" s="26">
        <v>390.72</v>
      </c>
      <c r="Q60" s="26">
        <v>390.72</v>
      </c>
    </row>
    <row r="61" spans="1:17" ht="28.5">
      <c r="A61" s="28" t="s">
        <v>89</v>
      </c>
      <c r="B61" s="28"/>
      <c r="K61" s="26">
        <v>209.56</v>
      </c>
      <c r="Q61" s="26">
        <v>209.56</v>
      </c>
    </row>
    <row r="62" spans="1:17" ht="14.25">
      <c r="A62" s="28" t="s">
        <v>18</v>
      </c>
      <c r="B62" s="28"/>
      <c r="L62" s="26">
        <v>1562.88</v>
      </c>
      <c r="Q62" s="26">
        <v>1562.88</v>
      </c>
    </row>
    <row r="63" spans="1:17" ht="14.25">
      <c r="A63" s="28" t="s">
        <v>56</v>
      </c>
      <c r="B63" s="28"/>
      <c r="G63" s="26">
        <v>227.5</v>
      </c>
      <c r="Q63" s="26">
        <v>227.5</v>
      </c>
    </row>
    <row r="64" spans="1:17" ht="14.25">
      <c r="A64" s="28" t="s">
        <v>734</v>
      </c>
      <c r="B64" s="28"/>
      <c r="G64" s="26">
        <v>212.5</v>
      </c>
      <c r="Q64" s="26">
        <v>212.5</v>
      </c>
    </row>
    <row r="65" spans="1:17" ht="14.25">
      <c r="A65" s="28" t="s">
        <v>735</v>
      </c>
      <c r="B65" s="28"/>
      <c r="G65" s="26">
        <v>111</v>
      </c>
      <c r="Q65" s="26">
        <v>111</v>
      </c>
    </row>
    <row r="66" spans="1:17" ht="28.5">
      <c r="A66" s="28" t="s">
        <v>34</v>
      </c>
      <c r="B66" s="28"/>
      <c r="L66" s="26">
        <v>97.68</v>
      </c>
      <c r="Q66" s="26">
        <v>97.68</v>
      </c>
    </row>
    <row r="67" spans="1:17" ht="28.5">
      <c r="A67" s="28" t="s">
        <v>857</v>
      </c>
      <c r="B67" s="28"/>
      <c r="J67" s="26">
        <v>14000</v>
      </c>
      <c r="K67" s="26">
        <v>28000</v>
      </c>
      <c r="L67" s="26">
        <v>28000</v>
      </c>
      <c r="Q67" s="26">
        <f>SUM(I67:L67)</f>
        <v>70000</v>
      </c>
    </row>
    <row r="68" spans="1:17" ht="28.5">
      <c r="A68" s="28" t="s">
        <v>290</v>
      </c>
      <c r="B68" s="28"/>
      <c r="L68" s="26">
        <v>257.68</v>
      </c>
      <c r="Q68" s="26">
        <v>257.68</v>
      </c>
    </row>
    <row r="69" spans="1:17" ht="14.25">
      <c r="A69" s="28" t="s">
        <v>689</v>
      </c>
      <c r="B69" s="28"/>
      <c r="D69" s="26">
        <v>4068</v>
      </c>
      <c r="E69" s="26">
        <v>4068</v>
      </c>
      <c r="F69" s="26">
        <v>4068</v>
      </c>
      <c r="G69" s="26">
        <v>4068</v>
      </c>
      <c r="H69" s="26">
        <v>4068</v>
      </c>
      <c r="I69" s="26">
        <v>4068</v>
      </c>
      <c r="J69" s="26">
        <v>4068</v>
      </c>
      <c r="K69" s="26">
        <v>4068</v>
      </c>
      <c r="L69" s="26">
        <v>4068</v>
      </c>
      <c r="Q69" s="26">
        <f>SUM(D69:P69)</f>
        <v>36612</v>
      </c>
    </row>
    <row r="70" spans="1:17" ht="14.25">
      <c r="A70" s="28" t="s">
        <v>324</v>
      </c>
      <c r="B70" s="28"/>
      <c r="D70" s="26">
        <v>500</v>
      </c>
      <c r="E70" s="26">
        <v>500</v>
      </c>
      <c r="F70" s="26">
        <v>500</v>
      </c>
      <c r="G70" s="26">
        <v>500</v>
      </c>
      <c r="Q70" s="26">
        <f>SUM(D70:P70)</f>
        <v>2000</v>
      </c>
    </row>
    <row r="71" spans="1:17" ht="14.25">
      <c r="A71" s="28" t="s">
        <v>775</v>
      </c>
      <c r="B71" s="28"/>
      <c r="Q71" s="26">
        <f>SUM(G71:P71)</f>
        <v>0</v>
      </c>
    </row>
    <row r="72" spans="1:17" ht="14.25">
      <c r="A72" s="26" t="s">
        <v>691</v>
      </c>
      <c r="D72" s="26">
        <v>142.1</v>
      </c>
      <c r="E72" s="26">
        <v>142.1</v>
      </c>
      <c r="F72" s="26">
        <v>142.1</v>
      </c>
      <c r="G72" s="26">
        <v>142.1</v>
      </c>
      <c r="H72" s="26">
        <v>373.01</v>
      </c>
      <c r="I72" s="26">
        <v>373.01</v>
      </c>
      <c r="J72" s="26">
        <v>121.2</v>
      </c>
      <c r="K72" s="26">
        <v>293.25</v>
      </c>
      <c r="L72" s="26">
        <v>414.45</v>
      </c>
      <c r="Q72" s="26">
        <f>SUM(E72:P72)</f>
        <v>2001.22</v>
      </c>
    </row>
    <row r="73" spans="1:17" ht="15">
      <c r="A73" s="26" t="s">
        <v>614</v>
      </c>
      <c r="D73" s="25">
        <f aca="true" t="shared" si="2" ref="D73:Q73">SUM(D6:D72)</f>
        <v>56805.04</v>
      </c>
      <c r="E73" s="29">
        <f t="shared" si="2"/>
        <v>32472.15</v>
      </c>
      <c r="F73" s="25">
        <f t="shared" si="2"/>
        <v>117154.73000000001</v>
      </c>
      <c r="G73" s="25">
        <f t="shared" si="2"/>
        <v>32685.369999999995</v>
      </c>
      <c r="H73" s="29">
        <f t="shared" si="2"/>
        <v>48482.76</v>
      </c>
      <c r="I73" s="29">
        <f t="shared" si="2"/>
        <v>55143.44</v>
      </c>
      <c r="J73" s="25">
        <f t="shared" si="2"/>
        <v>49166.15</v>
      </c>
      <c r="K73" s="25">
        <f t="shared" si="2"/>
        <v>55641.68000000001</v>
      </c>
      <c r="L73" s="25">
        <f t="shared" si="2"/>
        <v>66469.18999999999</v>
      </c>
      <c r="M73" s="25">
        <f t="shared" si="2"/>
        <v>0</v>
      </c>
      <c r="N73" s="25">
        <f t="shared" si="2"/>
        <v>0</v>
      </c>
      <c r="O73" s="25">
        <f t="shared" si="2"/>
        <v>0</v>
      </c>
      <c r="P73" s="25">
        <f t="shared" si="2"/>
        <v>0</v>
      </c>
      <c r="Q73" s="29">
        <f t="shared" si="2"/>
        <v>509418.1199999996</v>
      </c>
    </row>
    <row r="74" spans="1:17" ht="15">
      <c r="A74" s="26" t="s">
        <v>662</v>
      </c>
      <c r="D74" s="25">
        <v>34572.44</v>
      </c>
      <c r="E74" s="25">
        <v>30456.72</v>
      </c>
      <c r="F74" s="25">
        <v>44305.03</v>
      </c>
      <c r="G74" s="25">
        <v>49299.47</v>
      </c>
      <c r="H74" s="25">
        <v>31161.8</v>
      </c>
      <c r="I74" s="25">
        <v>47488.21</v>
      </c>
      <c r="J74" s="25">
        <v>58508.32</v>
      </c>
      <c r="K74" s="25">
        <v>48778.07</v>
      </c>
      <c r="L74" s="25">
        <v>38397.37</v>
      </c>
      <c r="M74" s="25"/>
      <c r="N74" s="25"/>
      <c r="O74" s="25"/>
      <c r="P74" s="25"/>
      <c r="Q74" s="25">
        <f>SUM(D74:P74)+Q76</f>
        <v>465426.48</v>
      </c>
    </row>
    <row r="75" spans="1:17" s="25" customFormat="1" ht="15">
      <c r="A75" s="25" t="s">
        <v>698</v>
      </c>
      <c r="Q75" s="29">
        <f>Q74+Q2-Q73</f>
        <v>8469.980000000389</v>
      </c>
    </row>
    <row r="76" spans="1:17" ht="15">
      <c r="A76" s="26" t="s">
        <v>702</v>
      </c>
      <c r="I76" s="25">
        <v>49435.05</v>
      </c>
      <c r="J76" s="25">
        <v>8256</v>
      </c>
      <c r="K76" s="25">
        <v>8256</v>
      </c>
      <c r="L76" s="25">
        <v>16512</v>
      </c>
      <c r="Q76" s="25">
        <f>SUM(H76:P76)</f>
        <v>82459.05</v>
      </c>
    </row>
    <row r="77" spans="2:7" ht="15">
      <c r="B77" s="38"/>
      <c r="C77" s="51" t="s">
        <v>694</v>
      </c>
      <c r="D77" s="52"/>
      <c r="E77" s="52"/>
      <c r="F77" s="52"/>
      <c r="G77" s="53"/>
    </row>
    <row r="78" spans="2:7" ht="15">
      <c r="B78" s="38"/>
      <c r="C78" s="31"/>
      <c r="D78" s="32"/>
      <c r="E78" s="32"/>
      <c r="F78" s="32"/>
      <c r="G78" s="32"/>
    </row>
    <row r="79" ht="14.25">
      <c r="Q79" s="26">
        <f>SUM(I79:P79)</f>
        <v>0</v>
      </c>
    </row>
    <row r="81" ht="14.25">
      <c r="H81" s="26" t="s">
        <v>627</v>
      </c>
    </row>
    <row r="92" spans="2:7" ht="15">
      <c r="B92" s="38"/>
      <c r="C92" s="51"/>
      <c r="D92" s="52"/>
      <c r="E92" s="52"/>
      <c r="F92" s="52"/>
      <c r="G92" s="53"/>
    </row>
  </sheetData>
  <sheetProtection/>
  <mergeCells count="2">
    <mergeCell ref="C92:G92"/>
    <mergeCell ref="C77:G77"/>
  </mergeCells>
  <printOptions/>
  <pageMargins left="0.75" right="0.75" top="1" bottom="1" header="0.5" footer="0.5"/>
  <pageSetup horizontalDpi="1200" verticalDpi="1200" orientation="landscape" paperSize="9" scale="52" r:id="rId1"/>
  <rowBreaks count="1" manualBreakCount="1">
    <brk id="27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zoomScalePageLayoutView="0" workbookViewId="0" topLeftCell="A24">
      <selection activeCell="P12" sqref="P12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8.87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649</v>
      </c>
      <c r="B1" s="5">
        <v>1523.2</v>
      </c>
      <c r="C1" s="5"/>
      <c r="D1" s="5"/>
      <c r="E1" s="5"/>
      <c r="F1" s="5"/>
      <c r="G1" s="5"/>
      <c r="H1" s="5"/>
      <c r="I1" s="5"/>
      <c r="J1" s="5"/>
      <c r="K1" s="5" t="s">
        <v>642</v>
      </c>
      <c r="L1" s="5"/>
      <c r="M1" s="5"/>
      <c r="N1" s="5"/>
      <c r="O1" s="5"/>
      <c r="P1" s="5">
        <v>-26003.87</v>
      </c>
    </row>
    <row r="2" spans="1:16" ht="12.75">
      <c r="A2" s="3" t="s">
        <v>620</v>
      </c>
      <c r="B2" s="6">
        <f>PRODUCT(B1,10.65)</f>
        <v>16222.080000000002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2284.8</v>
      </c>
      <c r="D4" s="3">
        <f>B4*B1</f>
        <v>2284.8</v>
      </c>
      <c r="E4" s="3">
        <f>B4*B1</f>
        <v>2284.8</v>
      </c>
      <c r="F4" s="3">
        <f>B4*B1</f>
        <v>2284.8</v>
      </c>
      <c r="G4" s="3">
        <f>B4*B1</f>
        <v>2284.8</v>
      </c>
      <c r="H4" s="3">
        <f>B4*B1</f>
        <v>2284.8</v>
      </c>
      <c r="I4" s="3">
        <v>2284.8</v>
      </c>
      <c r="J4" s="3">
        <v>2284.8</v>
      </c>
      <c r="K4" s="3">
        <v>2284.8</v>
      </c>
      <c r="L4" s="3"/>
      <c r="M4" s="3"/>
      <c r="N4" s="3"/>
      <c r="O4" s="3"/>
      <c r="P4" s="3">
        <f aca="true" t="shared" si="0" ref="P4:P10">SUM(C4:O4)</f>
        <v>20563.199999999997</v>
      </c>
    </row>
    <row r="5" spans="1:16" ht="12.75">
      <c r="A5" s="3" t="s">
        <v>650</v>
      </c>
      <c r="B5" s="3">
        <v>1.5</v>
      </c>
      <c r="C5" s="3">
        <f>B5*B1</f>
        <v>2284.8</v>
      </c>
      <c r="D5" s="3">
        <f>B5*B1</f>
        <v>2284.8</v>
      </c>
      <c r="E5" s="3">
        <f>B5*B1</f>
        <v>2284.8</v>
      </c>
      <c r="F5" s="3">
        <f>B5*B1</f>
        <v>2284.8</v>
      </c>
      <c r="G5" s="3">
        <f>B5*B1</f>
        <v>2284.8</v>
      </c>
      <c r="H5" s="3">
        <f>B5*B1</f>
        <v>2284.8</v>
      </c>
      <c r="I5" s="3">
        <v>2284.8</v>
      </c>
      <c r="J5" s="3">
        <v>2284.8</v>
      </c>
      <c r="K5" s="3">
        <v>2284.8</v>
      </c>
      <c r="L5" s="3"/>
      <c r="M5" s="3"/>
      <c r="N5" s="3"/>
      <c r="O5" s="3"/>
      <c r="P5" s="3">
        <f t="shared" si="0"/>
        <v>20563.199999999997</v>
      </c>
    </row>
    <row r="6" spans="1:16" ht="12.75">
      <c r="A6" s="3" t="s">
        <v>611</v>
      </c>
      <c r="B6" s="3">
        <v>1.5</v>
      </c>
      <c r="C6" s="3">
        <f>B6*B1</f>
        <v>2284.8</v>
      </c>
      <c r="D6" s="3">
        <f>B6*B1</f>
        <v>2284.8</v>
      </c>
      <c r="E6" s="3">
        <f>B6*B1</f>
        <v>2284.8</v>
      </c>
      <c r="F6" s="3">
        <f>B6*B1</f>
        <v>2284.8</v>
      </c>
      <c r="G6" s="3">
        <f>B6*B1</f>
        <v>2284.8</v>
      </c>
      <c r="H6" s="3">
        <f>B6*B1</f>
        <v>2284.8</v>
      </c>
      <c r="I6" s="3">
        <v>2284.8</v>
      </c>
      <c r="J6" s="3">
        <v>2284.8</v>
      </c>
      <c r="K6" s="3">
        <v>2284.8</v>
      </c>
      <c r="L6" s="3"/>
      <c r="M6" s="3"/>
      <c r="N6" s="3"/>
      <c r="O6" s="3"/>
      <c r="P6" s="3">
        <f t="shared" si="0"/>
        <v>20563.199999999997</v>
      </c>
    </row>
    <row r="7" spans="1:16" ht="22.5">
      <c r="A7" s="4" t="s">
        <v>720</v>
      </c>
      <c r="B7" s="3"/>
      <c r="C7" s="3">
        <f>390.72</f>
        <v>390.72</v>
      </c>
      <c r="D7" s="3">
        <f>1562.88+781.44</f>
        <v>2344.32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2735.04</v>
      </c>
    </row>
    <row r="8" spans="1:16" ht="12.75">
      <c r="A8" s="3" t="s">
        <v>708</v>
      </c>
      <c r="B8" s="3">
        <v>0.4</v>
      </c>
      <c r="C8" s="3">
        <f>B8*B1</f>
        <v>609.2800000000001</v>
      </c>
      <c r="D8" s="6">
        <f>B8*B1</f>
        <v>609.2800000000001</v>
      </c>
      <c r="E8" s="3">
        <f>B8*B1</f>
        <v>609.2800000000001</v>
      </c>
      <c r="F8" s="3">
        <f>B8*B1</f>
        <v>609.2800000000001</v>
      </c>
      <c r="G8" s="3">
        <f>B8*B1</f>
        <v>609.2800000000001</v>
      </c>
      <c r="H8" s="3">
        <f>B8*B1</f>
        <v>609.2800000000001</v>
      </c>
      <c r="I8" s="3">
        <v>609.28</v>
      </c>
      <c r="J8" s="3">
        <v>609.28</v>
      </c>
      <c r="K8" s="3">
        <v>609.28</v>
      </c>
      <c r="L8" s="3"/>
      <c r="M8" s="3"/>
      <c r="N8" s="3"/>
      <c r="O8" s="3"/>
      <c r="P8" s="6">
        <f t="shared" si="0"/>
        <v>5483.52</v>
      </c>
    </row>
    <row r="9" spans="1:16" ht="12.75">
      <c r="A9" s="3" t="s">
        <v>707</v>
      </c>
      <c r="B9" s="3"/>
      <c r="C9" s="3"/>
      <c r="D9" s="6"/>
      <c r="E9" s="3"/>
      <c r="F9" s="3">
        <v>706</v>
      </c>
      <c r="G9" s="3"/>
      <c r="H9" s="3"/>
      <c r="I9" s="3"/>
      <c r="J9" s="3"/>
      <c r="K9" s="3"/>
      <c r="L9" s="3"/>
      <c r="M9" s="3"/>
      <c r="N9" s="3"/>
      <c r="O9" s="3"/>
      <c r="P9" s="6">
        <f t="shared" si="0"/>
        <v>706</v>
      </c>
    </row>
    <row r="10" spans="1:16" ht="12.75">
      <c r="A10" s="3" t="s">
        <v>719</v>
      </c>
      <c r="B10" s="3"/>
      <c r="C10" s="3"/>
      <c r="D10" s="6"/>
      <c r="E10" s="3"/>
      <c r="F10" s="3"/>
      <c r="G10" s="3"/>
      <c r="H10" s="3"/>
      <c r="I10" s="3"/>
      <c r="J10" s="3">
        <v>9134</v>
      </c>
      <c r="K10" s="3"/>
      <c r="L10" s="3"/>
      <c r="M10" s="3"/>
      <c r="N10" s="3"/>
      <c r="O10" s="3"/>
      <c r="P10" s="6">
        <f t="shared" si="0"/>
        <v>9134</v>
      </c>
    </row>
    <row r="11" spans="1:16" ht="22.5">
      <c r="A11" s="4" t="s">
        <v>786</v>
      </c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6">
        <v>0</v>
      </c>
    </row>
    <row r="12" spans="1:16" ht="12.75">
      <c r="A12" s="4" t="s">
        <v>45</v>
      </c>
      <c r="B12" s="3"/>
      <c r="C12" s="3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</row>
    <row r="13" spans="1:16" ht="12.75">
      <c r="A13" s="4" t="s">
        <v>790</v>
      </c>
      <c r="B13" s="3"/>
      <c r="C13" s="3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>
        <v>0</v>
      </c>
    </row>
    <row r="14" spans="1:16" ht="12.75">
      <c r="A14" s="3" t="s">
        <v>722</v>
      </c>
      <c r="B14" s="3"/>
      <c r="C14" s="3"/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6">
        <f>SUM(G14:O14)</f>
        <v>0</v>
      </c>
    </row>
    <row r="15" spans="1:16" ht="12.75">
      <c r="A15" s="3" t="s">
        <v>823</v>
      </c>
      <c r="B15" s="3"/>
      <c r="C15" s="3">
        <v>396.72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>
        <f aca="true" t="shared" si="1" ref="P15:P22">SUM(C15:O15)</f>
        <v>396.72</v>
      </c>
    </row>
    <row r="16" spans="1:16" ht="12.75">
      <c r="A16" s="3" t="s">
        <v>135</v>
      </c>
      <c r="B16" s="3"/>
      <c r="C16" s="3"/>
      <c r="D16" s="6"/>
      <c r="E16" s="3">
        <v>271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6">
        <f t="shared" si="1"/>
        <v>271</v>
      </c>
    </row>
    <row r="17" spans="1:16" ht="22.5">
      <c r="A17" s="4" t="s">
        <v>159</v>
      </c>
      <c r="B17" s="3"/>
      <c r="C17" s="3"/>
      <c r="D17" s="6"/>
      <c r="E17" s="3"/>
      <c r="F17" s="3">
        <v>390.72</v>
      </c>
      <c r="G17" s="3"/>
      <c r="H17" s="3"/>
      <c r="I17" s="3"/>
      <c r="J17" s="3"/>
      <c r="K17" s="3"/>
      <c r="L17" s="3"/>
      <c r="M17" s="3"/>
      <c r="N17" s="3"/>
      <c r="O17" s="3"/>
      <c r="P17" s="6">
        <f t="shared" si="1"/>
        <v>390.72</v>
      </c>
    </row>
    <row r="18" spans="1:16" ht="12.75">
      <c r="A18" s="4" t="s">
        <v>162</v>
      </c>
      <c r="B18" s="3"/>
      <c r="C18" s="3"/>
      <c r="D18" s="6"/>
      <c r="E18" s="3"/>
      <c r="F18" s="3">
        <v>2344.32</v>
      </c>
      <c r="G18" s="3"/>
      <c r="H18" s="3"/>
      <c r="I18" s="3"/>
      <c r="J18" s="3"/>
      <c r="K18" s="3"/>
      <c r="L18" s="3"/>
      <c r="M18" s="3"/>
      <c r="N18" s="3"/>
      <c r="O18" s="3"/>
      <c r="P18" s="6">
        <f t="shared" si="1"/>
        <v>2344.32</v>
      </c>
    </row>
    <row r="19" spans="1:16" ht="12.75">
      <c r="A19" s="4" t="s">
        <v>75</v>
      </c>
      <c r="B19" s="3"/>
      <c r="C19" s="3"/>
      <c r="D19" s="6"/>
      <c r="E19" s="3"/>
      <c r="F19" s="3"/>
      <c r="G19" s="3"/>
      <c r="H19" s="3"/>
      <c r="I19" s="3"/>
      <c r="J19" s="3">
        <v>97.68</v>
      </c>
      <c r="K19" s="3"/>
      <c r="L19" s="3"/>
      <c r="M19" s="3"/>
      <c r="N19" s="3"/>
      <c r="O19" s="3"/>
      <c r="P19" s="6">
        <v>97.68</v>
      </c>
    </row>
    <row r="20" spans="1:16" ht="22.5">
      <c r="A20" s="4" t="s">
        <v>170</v>
      </c>
      <c r="B20" s="3"/>
      <c r="C20" s="3"/>
      <c r="D20" s="6"/>
      <c r="E20" s="3"/>
      <c r="F20" s="3">
        <v>653.13</v>
      </c>
      <c r="G20" s="3"/>
      <c r="H20" s="3"/>
      <c r="I20" s="3"/>
      <c r="J20" s="3"/>
      <c r="K20" s="3"/>
      <c r="L20" s="3"/>
      <c r="M20" s="3"/>
      <c r="N20" s="3"/>
      <c r="O20" s="3"/>
      <c r="P20" s="6">
        <f t="shared" si="1"/>
        <v>653.13</v>
      </c>
    </row>
    <row r="21" spans="1:16" ht="12.75">
      <c r="A21" s="4" t="s">
        <v>231</v>
      </c>
      <c r="B21" s="3"/>
      <c r="C21" s="3">
        <v>390.72</v>
      </c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">
        <f t="shared" si="1"/>
        <v>390.72</v>
      </c>
    </row>
    <row r="22" spans="1:16" ht="12.75">
      <c r="A22" s="4" t="s">
        <v>236</v>
      </c>
      <c r="B22" s="3"/>
      <c r="C22" s="3"/>
      <c r="D22" s="6">
        <v>2858.88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6">
        <f t="shared" si="1"/>
        <v>2858.88</v>
      </c>
    </row>
    <row r="23" spans="1:16" ht="22.5">
      <c r="A23" s="4" t="s">
        <v>244</v>
      </c>
      <c r="B23" s="3"/>
      <c r="C23" s="3"/>
      <c r="D23" s="6">
        <v>390.72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">
        <v>390.72</v>
      </c>
    </row>
    <row r="24" spans="1:16" ht="12.75">
      <c r="A24" s="4" t="s">
        <v>283</v>
      </c>
      <c r="B24" s="3"/>
      <c r="C24" s="3"/>
      <c r="D24" s="6"/>
      <c r="E24" s="3"/>
      <c r="F24" s="3">
        <v>781.44</v>
      </c>
      <c r="G24" s="3"/>
      <c r="H24" s="3"/>
      <c r="I24" s="3"/>
      <c r="J24" s="3"/>
      <c r="K24" s="3"/>
      <c r="L24" s="3"/>
      <c r="M24" s="3"/>
      <c r="N24" s="3"/>
      <c r="O24" s="3"/>
      <c r="P24" s="6">
        <v>781.44</v>
      </c>
    </row>
    <row r="25" spans="1:16" ht="22.5">
      <c r="A25" s="4" t="s">
        <v>305</v>
      </c>
      <c r="B25" s="3"/>
      <c r="C25" s="3"/>
      <c r="D25" s="6"/>
      <c r="E25" s="3"/>
      <c r="F25" s="3">
        <v>781.44</v>
      </c>
      <c r="G25" s="3"/>
      <c r="H25" s="3"/>
      <c r="I25" s="3"/>
      <c r="J25" s="3"/>
      <c r="K25" s="3"/>
      <c r="L25" s="3"/>
      <c r="M25" s="3"/>
      <c r="N25" s="3"/>
      <c r="O25" s="3"/>
      <c r="P25" s="6">
        <v>781.44</v>
      </c>
    </row>
    <row r="26" spans="1:16" ht="12.75">
      <c r="A26" s="4" t="s">
        <v>675</v>
      </c>
      <c r="B26" s="3"/>
      <c r="C26" s="3"/>
      <c r="D26" s="6"/>
      <c r="E26" s="3"/>
      <c r="F26" s="3">
        <v>390.72</v>
      </c>
      <c r="G26" s="3"/>
      <c r="H26" s="3"/>
      <c r="I26" s="3"/>
      <c r="J26" s="3"/>
      <c r="K26" s="3"/>
      <c r="L26" s="3"/>
      <c r="M26" s="3"/>
      <c r="N26" s="3"/>
      <c r="O26" s="3"/>
      <c r="P26" s="6">
        <v>390.72</v>
      </c>
    </row>
    <row r="27" spans="1:16" ht="12.75">
      <c r="A27" s="4" t="s">
        <v>310</v>
      </c>
      <c r="B27" s="3"/>
      <c r="C27" s="3"/>
      <c r="D27" s="6"/>
      <c r="E27" s="3"/>
      <c r="F27" s="3">
        <v>390.72</v>
      </c>
      <c r="G27" s="3"/>
      <c r="H27" s="3"/>
      <c r="I27" s="3"/>
      <c r="J27" s="3"/>
      <c r="K27" s="3"/>
      <c r="L27" s="3"/>
      <c r="M27" s="3"/>
      <c r="N27" s="3"/>
      <c r="O27" s="3"/>
      <c r="P27" s="6">
        <v>390.72</v>
      </c>
    </row>
    <row r="28" spans="1:16" ht="12.75">
      <c r="A28" s="4" t="s">
        <v>314</v>
      </c>
      <c r="B28" s="3"/>
      <c r="C28" s="3"/>
      <c r="D28" s="6"/>
      <c r="E28" s="3"/>
      <c r="F28" s="3">
        <v>781.44</v>
      </c>
      <c r="G28" s="3"/>
      <c r="H28" s="3"/>
      <c r="I28" s="3"/>
      <c r="J28" s="3"/>
      <c r="K28" s="3"/>
      <c r="L28" s="3"/>
      <c r="M28" s="3"/>
      <c r="N28" s="3"/>
      <c r="O28" s="3"/>
      <c r="P28" s="6">
        <v>781.44</v>
      </c>
    </row>
    <row r="29" spans="1:16" ht="45">
      <c r="A29" s="4" t="s">
        <v>412</v>
      </c>
      <c r="B29" s="3"/>
      <c r="C29" s="3"/>
      <c r="D29" s="6"/>
      <c r="E29" s="3"/>
      <c r="F29" s="3"/>
      <c r="G29" s="3">
        <v>1216.8</v>
      </c>
      <c r="H29" s="3"/>
      <c r="I29" s="3"/>
      <c r="J29" s="3"/>
      <c r="K29" s="3"/>
      <c r="L29" s="3"/>
      <c r="M29" s="3"/>
      <c r="N29" s="3"/>
      <c r="O29" s="3"/>
      <c r="P29" s="6">
        <f>SUM(C29:O29)</f>
        <v>1216.8</v>
      </c>
    </row>
    <row r="30" spans="1:16" ht="22.5">
      <c r="A30" s="4" t="s">
        <v>440</v>
      </c>
      <c r="B30" s="3"/>
      <c r="C30" s="3"/>
      <c r="D30" s="6"/>
      <c r="E30" s="3"/>
      <c r="F30" s="3"/>
      <c r="G30" s="3"/>
      <c r="H30" s="3">
        <v>97.68</v>
      </c>
      <c r="I30" s="3"/>
      <c r="J30" s="3"/>
      <c r="K30" s="3"/>
      <c r="L30" s="3"/>
      <c r="M30" s="3"/>
      <c r="N30" s="3"/>
      <c r="O30" s="3"/>
      <c r="P30" s="6">
        <v>95.15</v>
      </c>
    </row>
    <row r="31" spans="1:16" ht="12.75">
      <c r="A31" s="4" t="s">
        <v>760</v>
      </c>
      <c r="B31" s="3"/>
      <c r="C31" s="3"/>
      <c r="D31" s="6"/>
      <c r="E31" s="3"/>
      <c r="F31" s="3"/>
      <c r="G31" s="3"/>
      <c r="H31" s="3">
        <v>251.36</v>
      </c>
      <c r="I31" s="3"/>
      <c r="J31" s="3"/>
      <c r="K31" s="3"/>
      <c r="L31" s="3"/>
      <c r="M31" s="3"/>
      <c r="N31" s="3"/>
      <c r="O31" s="3"/>
      <c r="P31" s="6">
        <v>1195.15</v>
      </c>
    </row>
    <row r="32" spans="1:16" ht="12.75">
      <c r="A32" s="4" t="s">
        <v>733</v>
      </c>
      <c r="B32" s="3"/>
      <c r="C32" s="3"/>
      <c r="D32" s="6"/>
      <c r="E32" s="3"/>
      <c r="F32" s="3">
        <v>285</v>
      </c>
      <c r="G32" s="3"/>
      <c r="H32" s="3"/>
      <c r="I32" s="3"/>
      <c r="J32" s="3"/>
      <c r="K32" s="3"/>
      <c r="L32" s="3"/>
      <c r="M32" s="3"/>
      <c r="N32" s="3"/>
      <c r="O32" s="3"/>
      <c r="P32" s="6">
        <f>SUM(D32:O32)</f>
        <v>285</v>
      </c>
    </row>
    <row r="33" spans="1:16" ht="12.75">
      <c r="A33" s="4" t="s">
        <v>734</v>
      </c>
      <c r="B33" s="3"/>
      <c r="C33" s="3"/>
      <c r="D33" s="6"/>
      <c r="E33" s="3"/>
      <c r="F33" s="3">
        <v>40</v>
      </c>
      <c r="G33" s="3"/>
      <c r="H33" s="3"/>
      <c r="I33" s="3"/>
      <c r="J33" s="3"/>
      <c r="K33" s="3"/>
      <c r="L33" s="3"/>
      <c r="M33" s="3"/>
      <c r="N33" s="3"/>
      <c r="O33" s="3"/>
      <c r="P33" s="6">
        <f>SUM(D33:O33)</f>
        <v>40</v>
      </c>
    </row>
    <row r="34" spans="1:16" ht="12.75">
      <c r="A34" s="4" t="s">
        <v>735</v>
      </c>
      <c r="B34" s="3"/>
      <c r="C34" s="3"/>
      <c r="D34" s="6"/>
      <c r="E34" s="3"/>
      <c r="F34" s="3">
        <v>129</v>
      </c>
      <c r="G34" s="3"/>
      <c r="H34" s="3"/>
      <c r="I34" s="3"/>
      <c r="J34" s="3"/>
      <c r="K34" s="3"/>
      <c r="L34" s="3"/>
      <c r="M34" s="3"/>
      <c r="N34" s="3"/>
      <c r="O34" s="3"/>
      <c r="P34" s="6">
        <f>SUM(D34:O34)</f>
        <v>129</v>
      </c>
    </row>
    <row r="35" spans="1:16" ht="12.75">
      <c r="A35" s="3" t="s">
        <v>634</v>
      </c>
      <c r="B35" s="3">
        <v>0.6</v>
      </c>
      <c r="C35" s="3">
        <v>913.92</v>
      </c>
      <c r="D35" s="3">
        <v>913.92</v>
      </c>
      <c r="E35" s="3">
        <v>913.92</v>
      </c>
      <c r="F35" s="3">
        <v>913.92</v>
      </c>
      <c r="G35" s="3">
        <f>B35*B1</f>
        <v>913.92</v>
      </c>
      <c r="H35" s="3">
        <f>B35*B1</f>
        <v>913.92</v>
      </c>
      <c r="I35" s="3">
        <v>913.92</v>
      </c>
      <c r="J35" s="3">
        <v>913.92</v>
      </c>
      <c r="K35" s="3">
        <v>913.92</v>
      </c>
      <c r="L35" s="3"/>
      <c r="M35" s="3"/>
      <c r="N35" s="3"/>
      <c r="O35" s="3"/>
      <c r="P35" s="3">
        <f>SUM(C35:O35)</f>
        <v>8225.279999999999</v>
      </c>
    </row>
    <row r="36" spans="1:16" ht="22.5">
      <c r="A36" s="4" t="s">
        <v>391</v>
      </c>
      <c r="B36" s="3"/>
      <c r="C36" s="3"/>
      <c r="D36" s="3"/>
      <c r="E36" s="3"/>
      <c r="F36" s="3"/>
      <c r="G36" s="3">
        <v>1581.44</v>
      </c>
      <c r="H36" s="3"/>
      <c r="I36" s="3"/>
      <c r="J36" s="3"/>
      <c r="K36" s="3"/>
      <c r="L36" s="3"/>
      <c r="M36" s="3"/>
      <c r="N36" s="3"/>
      <c r="O36" s="3"/>
      <c r="P36" s="3">
        <f>SUM(C36:O36)</f>
        <v>1581.44</v>
      </c>
    </row>
    <row r="37" spans="1:16" ht="12.75">
      <c r="A37" s="3" t="s">
        <v>474</v>
      </c>
      <c r="B37" s="3"/>
      <c r="C37" s="3"/>
      <c r="D37" s="3"/>
      <c r="E37" s="3"/>
      <c r="F37" s="3"/>
      <c r="G37" s="3"/>
      <c r="H37" s="3">
        <v>42000</v>
      </c>
      <c r="I37" s="3"/>
      <c r="J37" s="3"/>
      <c r="K37" s="3"/>
      <c r="L37" s="3"/>
      <c r="M37" s="3"/>
      <c r="N37" s="3"/>
      <c r="O37" s="3"/>
      <c r="P37" s="3">
        <v>42000</v>
      </c>
    </row>
    <row r="38" spans="1:16" ht="12.75">
      <c r="A38" s="3" t="s">
        <v>485</v>
      </c>
      <c r="B38" s="3"/>
      <c r="C38" s="3"/>
      <c r="D38" s="3"/>
      <c r="E38" s="3"/>
      <c r="F38" s="3"/>
      <c r="G38" s="3"/>
      <c r="H38" s="3">
        <v>25000</v>
      </c>
      <c r="I38" s="3"/>
      <c r="J38" s="3"/>
      <c r="K38" s="3"/>
      <c r="L38" s="3"/>
      <c r="M38" s="3"/>
      <c r="N38" s="3"/>
      <c r="O38" s="3"/>
      <c r="P38" s="3">
        <v>25000</v>
      </c>
    </row>
    <row r="39" spans="1:16" ht="33.75">
      <c r="A39" s="4" t="s">
        <v>392</v>
      </c>
      <c r="B39" s="3"/>
      <c r="C39" s="3"/>
      <c r="D39" s="3"/>
      <c r="E39" s="3"/>
      <c r="F39" s="3"/>
      <c r="G39" s="3">
        <v>613.08</v>
      </c>
      <c r="H39" s="3"/>
      <c r="I39" s="3"/>
      <c r="J39" s="3"/>
      <c r="K39" s="3"/>
      <c r="L39" s="3"/>
      <c r="M39" s="3"/>
      <c r="N39" s="3"/>
      <c r="O39" s="3"/>
      <c r="P39" s="3">
        <f>SUM(C39:O39)</f>
        <v>613.08</v>
      </c>
    </row>
    <row r="40" spans="1:16" ht="12.75">
      <c r="A40" s="4" t="s">
        <v>470</v>
      </c>
      <c r="B40" s="3"/>
      <c r="C40" s="3"/>
      <c r="D40" s="3"/>
      <c r="E40" s="3">
        <v>1000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v>1000</v>
      </c>
    </row>
    <row r="41" spans="1:16" ht="12.75">
      <c r="A41" s="4" t="s">
        <v>465</v>
      </c>
      <c r="B41" s="3"/>
      <c r="C41" s="3"/>
      <c r="D41" s="3"/>
      <c r="E41" s="3"/>
      <c r="F41" s="3"/>
      <c r="G41" s="3">
        <v>50000</v>
      </c>
      <c r="H41" s="3"/>
      <c r="I41" s="3"/>
      <c r="J41" s="3"/>
      <c r="K41" s="3"/>
      <c r="L41" s="3"/>
      <c r="M41" s="3"/>
      <c r="N41" s="3"/>
      <c r="O41" s="3"/>
      <c r="P41" s="3">
        <f>SUM(C41:O41)</f>
        <v>50000</v>
      </c>
    </row>
    <row r="42" spans="1:16" ht="12.75">
      <c r="A42" s="4" t="s">
        <v>501</v>
      </c>
      <c r="B42" s="3"/>
      <c r="C42" s="3"/>
      <c r="D42" s="3"/>
      <c r="E42" s="3"/>
      <c r="F42" s="3"/>
      <c r="G42" s="3"/>
      <c r="H42" s="3"/>
      <c r="I42" s="3">
        <v>1786.67</v>
      </c>
      <c r="J42" s="3"/>
      <c r="K42" s="3"/>
      <c r="L42" s="3"/>
      <c r="M42" s="3"/>
      <c r="N42" s="3"/>
      <c r="O42" s="3"/>
      <c r="P42" s="3">
        <v>1786.67</v>
      </c>
    </row>
    <row r="43" spans="1:16" ht="33.75">
      <c r="A43" s="4" t="s">
        <v>577</v>
      </c>
      <c r="B43" s="3"/>
      <c r="C43" s="3"/>
      <c r="D43" s="3"/>
      <c r="E43" s="3"/>
      <c r="F43" s="3"/>
      <c r="G43" s="3"/>
      <c r="H43" s="3"/>
      <c r="I43" s="3">
        <v>440.52</v>
      </c>
      <c r="J43" s="3"/>
      <c r="K43" s="3"/>
      <c r="L43" s="3"/>
      <c r="M43" s="3"/>
      <c r="N43" s="3"/>
      <c r="O43" s="3"/>
      <c r="P43" s="3">
        <v>440.52</v>
      </c>
    </row>
    <row r="44" spans="1:16" ht="22.5">
      <c r="A44" s="4" t="s">
        <v>606</v>
      </c>
      <c r="B44" s="3"/>
      <c r="C44" s="3"/>
      <c r="D44" s="3"/>
      <c r="E44" s="3"/>
      <c r="F44" s="3"/>
      <c r="G44" s="3"/>
      <c r="H44" s="3"/>
      <c r="I44" s="3"/>
      <c r="J44" s="3"/>
      <c r="K44" s="3">
        <v>219.36</v>
      </c>
      <c r="L44" s="3"/>
      <c r="M44" s="3"/>
      <c r="N44" s="3"/>
      <c r="O44" s="3"/>
      <c r="P44" s="3">
        <v>219.36</v>
      </c>
    </row>
    <row r="45" spans="1:16" ht="22.5">
      <c r="A45" s="4" t="s">
        <v>576</v>
      </c>
      <c r="B45" s="3"/>
      <c r="C45" s="3"/>
      <c r="D45" s="3"/>
      <c r="E45" s="3"/>
      <c r="F45" s="3"/>
      <c r="G45" s="3"/>
      <c r="H45" s="3"/>
      <c r="I45" s="3"/>
      <c r="J45" s="3">
        <v>1600</v>
      </c>
      <c r="K45" s="3"/>
      <c r="L45" s="3"/>
      <c r="M45" s="3"/>
      <c r="N45" s="3"/>
      <c r="O45" s="3"/>
      <c r="P45" s="3">
        <v>1600</v>
      </c>
    </row>
    <row r="46" spans="1:16" ht="12.75">
      <c r="A46" s="10" t="s">
        <v>689</v>
      </c>
      <c r="B46" s="3"/>
      <c r="C46" s="3">
        <v>2034</v>
      </c>
      <c r="D46" s="3">
        <v>2034</v>
      </c>
      <c r="E46" s="3">
        <v>2034</v>
      </c>
      <c r="F46" s="3">
        <v>2034</v>
      </c>
      <c r="G46" s="3">
        <v>2034</v>
      </c>
      <c r="H46" s="3">
        <v>2034</v>
      </c>
      <c r="I46" s="3">
        <v>2034</v>
      </c>
      <c r="J46" s="3">
        <v>2034</v>
      </c>
      <c r="K46" s="3"/>
      <c r="L46" s="3"/>
      <c r="M46" s="3"/>
      <c r="N46" s="3"/>
      <c r="O46" s="3"/>
      <c r="P46" s="3">
        <f>SUM(C46:O46)</f>
        <v>16272</v>
      </c>
    </row>
    <row r="47" spans="1:16" ht="22.5">
      <c r="A47" s="10" t="s">
        <v>417</v>
      </c>
      <c r="B47" s="3"/>
      <c r="C47" s="3">
        <v>2034</v>
      </c>
      <c r="D47" s="3">
        <v>2034</v>
      </c>
      <c r="E47" s="3">
        <v>2034</v>
      </c>
      <c r="F47" s="3">
        <v>2034</v>
      </c>
      <c r="G47" s="3">
        <v>2034</v>
      </c>
      <c r="H47" s="3">
        <v>2034</v>
      </c>
      <c r="I47" s="3">
        <v>2034</v>
      </c>
      <c r="J47" s="3">
        <v>2034</v>
      </c>
      <c r="K47" s="3">
        <v>2034</v>
      </c>
      <c r="L47" s="3"/>
      <c r="M47" s="3"/>
      <c r="N47" s="3"/>
      <c r="O47" s="3"/>
      <c r="P47" s="3">
        <f>SUM(C47:O47)</f>
        <v>18306</v>
      </c>
    </row>
    <row r="48" spans="1:16" ht="12.75">
      <c r="A48" s="3" t="s">
        <v>628</v>
      </c>
      <c r="B48" s="3"/>
      <c r="C48" s="3">
        <v>53.31</v>
      </c>
      <c r="D48" s="3">
        <v>53.31</v>
      </c>
      <c r="E48" s="3">
        <v>53.31</v>
      </c>
      <c r="F48" s="3">
        <v>53.31</v>
      </c>
      <c r="G48" s="3">
        <v>53.31</v>
      </c>
      <c r="H48" s="3">
        <v>53.31</v>
      </c>
      <c r="I48" s="3">
        <v>177.7</v>
      </c>
      <c r="J48" s="3">
        <v>177.7</v>
      </c>
      <c r="K48" s="3">
        <v>177.7</v>
      </c>
      <c r="L48" s="3"/>
      <c r="M48" s="3"/>
      <c r="N48" s="3"/>
      <c r="O48" s="3"/>
      <c r="P48" s="3">
        <f>SUM(C48:O48)</f>
        <v>852.96</v>
      </c>
    </row>
    <row r="49" spans="1:16" ht="12.75">
      <c r="A49" s="3" t="s">
        <v>614</v>
      </c>
      <c r="B49" s="3"/>
      <c r="C49" s="3">
        <f>SUM(C4:C48)</f>
        <v>13677.07</v>
      </c>
      <c r="D49" s="3">
        <f>SUM(D4:D48)</f>
        <v>18092.83</v>
      </c>
      <c r="E49" s="3">
        <f>SUM(E4:E48)</f>
        <v>13769.91</v>
      </c>
      <c r="F49" s="3">
        <f aca="true" t="shared" si="2" ref="F49:N49">SUM(F4:F48)</f>
        <v>20172.84</v>
      </c>
      <c r="G49" s="6">
        <f t="shared" si="2"/>
        <v>65910.23</v>
      </c>
      <c r="H49" s="6">
        <f t="shared" si="2"/>
        <v>79847.95</v>
      </c>
      <c r="I49" s="3">
        <f t="shared" si="2"/>
        <v>14850.490000000002</v>
      </c>
      <c r="J49" s="3">
        <f t="shared" si="2"/>
        <v>23454.98</v>
      </c>
      <c r="K49" s="3">
        <f t="shared" si="2"/>
        <v>10808.660000000002</v>
      </c>
      <c r="L49" s="3">
        <f t="shared" si="2"/>
        <v>0</v>
      </c>
      <c r="M49" s="3">
        <f t="shared" si="2"/>
        <v>0</v>
      </c>
      <c r="N49" s="3">
        <f t="shared" si="2"/>
        <v>0</v>
      </c>
      <c r="O49" s="3">
        <f>SUM(O4:O48)</f>
        <v>0</v>
      </c>
      <c r="P49" s="3">
        <f>SUM(C49:O49)</f>
        <v>260584.96000000002</v>
      </c>
    </row>
    <row r="50" spans="1:16" ht="12.75">
      <c r="A50" s="3" t="s">
        <v>618</v>
      </c>
      <c r="B50" s="3"/>
      <c r="C50" s="3">
        <v>18755.09</v>
      </c>
      <c r="D50" s="3">
        <v>14185.2</v>
      </c>
      <c r="E50" s="3">
        <v>19627.63</v>
      </c>
      <c r="F50" s="3">
        <v>23601.8</v>
      </c>
      <c r="G50" s="3">
        <v>19879.44</v>
      </c>
      <c r="H50" s="3">
        <v>17194.02</v>
      </c>
      <c r="I50" s="3">
        <v>21708.78</v>
      </c>
      <c r="J50" s="3">
        <v>24398.31</v>
      </c>
      <c r="K50" s="3">
        <v>17480.67</v>
      </c>
      <c r="L50" s="3"/>
      <c r="M50" s="3"/>
      <c r="N50" s="3"/>
      <c r="O50" s="3"/>
      <c r="P50" s="3">
        <f>SUM(C50:O50)+P56</f>
        <v>224501.16</v>
      </c>
    </row>
    <row r="51" spans="1:16" s="1" customFormat="1" ht="12.75">
      <c r="A51" s="5" t="s">
        <v>619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4">
        <f>P50-P49+P1</f>
        <v>-62087.67000000001</v>
      </c>
    </row>
    <row r="52" spans="1:16" ht="12.75">
      <c r="A52" s="3" t="s">
        <v>701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>SUM(F52:O52)</f>
        <v>0</v>
      </c>
    </row>
    <row r="53" spans="1:16" ht="12.75">
      <c r="A53" s="3"/>
      <c r="B53" s="45" t="s">
        <v>686</v>
      </c>
      <c r="C53" s="46"/>
      <c r="D53" s="46"/>
      <c r="E53" s="46"/>
      <c r="F53" s="47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2" t="s">
        <v>772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2" t="s">
        <v>754</v>
      </c>
      <c r="F56" s="2">
        <v>19518</v>
      </c>
      <c r="H56" s="2">
        <v>19956.38</v>
      </c>
      <c r="J56" s="2">
        <v>4097.92</v>
      </c>
      <c r="K56" s="2">
        <v>4097.92</v>
      </c>
      <c r="P56" s="2">
        <f>SUM(C56:O56)</f>
        <v>47670.22</v>
      </c>
    </row>
    <row r="57" ht="12.75">
      <c r="G57" s="2" t="s">
        <v>627</v>
      </c>
    </row>
  </sheetData>
  <sheetProtection/>
  <mergeCells count="1">
    <mergeCell ref="B53:F53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P32" sqref="P32"/>
    </sheetView>
  </sheetViews>
  <sheetFormatPr defaultColWidth="9.125" defaultRowHeight="12.75"/>
  <cols>
    <col min="1" max="1" width="34.375" style="2" customWidth="1"/>
    <col min="2" max="2" width="12.87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1475.7</v>
      </c>
      <c r="C1" s="5"/>
      <c r="D1" s="5"/>
      <c r="E1" s="5"/>
      <c r="F1" s="5"/>
      <c r="G1" s="5"/>
      <c r="H1" s="5" t="s">
        <v>617</v>
      </c>
      <c r="I1" s="5"/>
      <c r="J1" s="5"/>
      <c r="K1" s="5" t="s">
        <v>644</v>
      </c>
      <c r="L1" s="5"/>
      <c r="M1" s="5"/>
      <c r="N1" s="5"/>
      <c r="O1" s="5"/>
      <c r="P1" s="5">
        <v>-61801.44</v>
      </c>
    </row>
    <row r="2" spans="1:16" ht="12.75">
      <c r="A2" s="3" t="s">
        <v>620</v>
      </c>
      <c r="B2" s="6">
        <f>PRODUCT(B1,10.65)</f>
        <v>15716.205000000002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2213.55</v>
      </c>
      <c r="D4" s="3">
        <f>B4*B1</f>
        <v>2213.55</v>
      </c>
      <c r="E4" s="3">
        <f>B4*B1</f>
        <v>2213.55</v>
      </c>
      <c r="F4" s="3">
        <f>B4*B1</f>
        <v>2213.55</v>
      </c>
      <c r="G4" s="3">
        <f>B4*B1</f>
        <v>2213.55</v>
      </c>
      <c r="H4" s="3">
        <f>B4*B1</f>
        <v>2213.55</v>
      </c>
      <c r="I4" s="3">
        <v>2213.55</v>
      </c>
      <c r="J4" s="3">
        <v>2213.55</v>
      </c>
      <c r="K4" s="3">
        <v>2213.55</v>
      </c>
      <c r="L4" s="3"/>
      <c r="M4" s="3"/>
      <c r="N4" s="3"/>
      <c r="O4" s="3"/>
      <c r="P4" s="3">
        <f>SUM(C4:O4)</f>
        <v>19921.949999999997</v>
      </c>
    </row>
    <row r="5" spans="1:16" ht="12.75">
      <c r="A5" s="3" t="s">
        <v>650</v>
      </c>
      <c r="B5" s="3">
        <v>1.5</v>
      </c>
      <c r="C5" s="3">
        <f>B5*B1</f>
        <v>2213.55</v>
      </c>
      <c r="D5" s="3">
        <f>B5*B1</f>
        <v>2213.55</v>
      </c>
      <c r="E5" s="3">
        <f>B5*B1</f>
        <v>2213.55</v>
      </c>
      <c r="F5" s="3">
        <f>B5*B1</f>
        <v>2213.55</v>
      </c>
      <c r="G5" s="3">
        <f>B5*B1</f>
        <v>2213.55</v>
      </c>
      <c r="H5" s="3">
        <f>B5*B1</f>
        <v>2213.55</v>
      </c>
      <c r="I5" s="3">
        <v>2213.55</v>
      </c>
      <c r="J5" s="3">
        <v>2213.55</v>
      </c>
      <c r="K5" s="3">
        <v>2213.55</v>
      </c>
      <c r="L5" s="3"/>
      <c r="M5" s="3"/>
      <c r="N5" s="3"/>
      <c r="O5" s="3"/>
      <c r="P5" s="3">
        <f>SUM(C5:O5)</f>
        <v>19921.949999999997</v>
      </c>
    </row>
    <row r="6" spans="1:16" ht="12.75">
      <c r="A6" s="3" t="s">
        <v>611</v>
      </c>
      <c r="B6" s="3">
        <v>1.5</v>
      </c>
      <c r="C6" s="3">
        <f>B6*B1</f>
        <v>2213.55</v>
      </c>
      <c r="D6" s="3">
        <f>B6*B1</f>
        <v>2213.55</v>
      </c>
      <c r="E6" s="3">
        <f>B6*B1</f>
        <v>2213.55</v>
      </c>
      <c r="F6" s="3">
        <f>B6*B1</f>
        <v>2213.55</v>
      </c>
      <c r="G6" s="3">
        <f>B6*B1</f>
        <v>2213.55</v>
      </c>
      <c r="H6" s="3">
        <f>B6*B1</f>
        <v>2213.55</v>
      </c>
      <c r="I6" s="3">
        <v>2213.55</v>
      </c>
      <c r="J6" s="3">
        <v>2213.55</v>
      </c>
      <c r="K6" s="3">
        <v>2213.55</v>
      </c>
      <c r="L6" s="3"/>
      <c r="M6" s="3"/>
      <c r="N6" s="3"/>
      <c r="O6" s="3"/>
      <c r="P6" s="3">
        <f>SUM(C6:O6)</f>
        <v>19921.949999999997</v>
      </c>
    </row>
    <row r="7" spans="1:16" ht="22.5">
      <c r="A7" s="4" t="s">
        <v>736</v>
      </c>
      <c r="B7" s="3">
        <v>0</v>
      </c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>SUM(C7:O7)</f>
        <v>0</v>
      </c>
    </row>
    <row r="8" spans="1:16" ht="22.5">
      <c r="A8" s="4" t="s">
        <v>718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>SUM(C8:O8)</f>
        <v>0</v>
      </c>
    </row>
    <row r="9" spans="1:16" ht="12.75">
      <c r="A9" s="3" t="s">
        <v>706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aca="true" t="shared" si="0" ref="P9:P16">SUM(C9:O9)</f>
        <v>0</v>
      </c>
    </row>
    <row r="10" spans="1:16" ht="12.75">
      <c r="A10" s="3" t="s">
        <v>707</v>
      </c>
      <c r="B10" s="3"/>
      <c r="C10" s="3"/>
      <c r="D10" s="3"/>
      <c r="E10" s="3"/>
      <c r="F10" s="3">
        <v>403.5</v>
      </c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403.5</v>
      </c>
    </row>
    <row r="11" spans="1:16" ht="12.75">
      <c r="A11" s="3" t="s">
        <v>722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2.75">
      <c r="A12" s="3" t="s">
        <v>708</v>
      </c>
      <c r="B12" s="3">
        <v>0.4</v>
      </c>
      <c r="C12" s="3">
        <v>590.28</v>
      </c>
      <c r="D12" s="3">
        <f>B12*B1</f>
        <v>590.2800000000001</v>
      </c>
      <c r="E12" s="3">
        <f>B12*B1</f>
        <v>590.2800000000001</v>
      </c>
      <c r="F12" s="3">
        <f>B12*B1</f>
        <v>590.2800000000001</v>
      </c>
      <c r="G12" s="3">
        <f>B12*B1</f>
        <v>590.2800000000001</v>
      </c>
      <c r="H12" s="3">
        <f>B12*B1</f>
        <v>590.2800000000001</v>
      </c>
      <c r="I12" s="3">
        <v>590.28</v>
      </c>
      <c r="J12" s="3">
        <v>590.28</v>
      </c>
      <c r="K12" s="3">
        <v>590.28</v>
      </c>
      <c r="L12" s="3"/>
      <c r="M12" s="3"/>
      <c r="N12" s="3"/>
      <c r="O12" s="3"/>
      <c r="P12" s="3">
        <f t="shared" si="0"/>
        <v>5312.52</v>
      </c>
    </row>
    <row r="13" spans="1:16" ht="12.75">
      <c r="A13" s="3" t="s">
        <v>634</v>
      </c>
      <c r="B13" s="3">
        <v>0.6</v>
      </c>
      <c r="C13" s="3">
        <f>B13*B1</f>
        <v>885.42</v>
      </c>
      <c r="D13" s="3">
        <f>B13*B1</f>
        <v>885.42</v>
      </c>
      <c r="E13" s="3">
        <f>B13*B1</f>
        <v>885.42</v>
      </c>
      <c r="F13" s="3">
        <f>B13*B1</f>
        <v>885.42</v>
      </c>
      <c r="G13" s="3">
        <f>B13*B1</f>
        <v>885.42</v>
      </c>
      <c r="H13" s="3">
        <f>B13*B1</f>
        <v>885.42</v>
      </c>
      <c r="I13" s="3">
        <v>885.42</v>
      </c>
      <c r="J13" s="3">
        <v>885.42</v>
      </c>
      <c r="K13" s="3">
        <v>885.42</v>
      </c>
      <c r="L13" s="3"/>
      <c r="M13" s="3"/>
      <c r="N13" s="3"/>
      <c r="O13" s="3"/>
      <c r="P13" s="3">
        <f t="shared" si="0"/>
        <v>7968.78</v>
      </c>
    </row>
    <row r="14" spans="1:16" ht="12.75">
      <c r="A14" s="3" t="s">
        <v>709</v>
      </c>
      <c r="B14" s="3"/>
      <c r="C14" s="3"/>
      <c r="D14" s="3"/>
      <c r="E14" s="3"/>
      <c r="F14" s="3">
        <v>159</v>
      </c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159</v>
      </c>
    </row>
    <row r="15" spans="1:16" ht="12.75">
      <c r="A15" s="3" t="s">
        <v>710</v>
      </c>
      <c r="B15" s="3"/>
      <c r="C15" s="3"/>
      <c r="D15" s="3"/>
      <c r="E15" s="3"/>
      <c r="F15" s="3">
        <v>26.5</v>
      </c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26.5</v>
      </c>
    </row>
    <row r="16" spans="1:16" ht="12.75">
      <c r="A16" s="3" t="s">
        <v>716</v>
      </c>
      <c r="B16" s="3"/>
      <c r="C16" s="3"/>
      <c r="D16" s="3"/>
      <c r="E16" s="3"/>
      <c r="F16" s="3">
        <v>106</v>
      </c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106</v>
      </c>
    </row>
    <row r="17" spans="1:16" ht="12.75">
      <c r="A17" s="4" t="s">
        <v>14</v>
      </c>
      <c r="B17" s="3"/>
      <c r="C17" s="3"/>
      <c r="D17" s="3">
        <v>390.72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390.72</v>
      </c>
    </row>
    <row r="18" spans="1:16" ht="12.75">
      <c r="A18" s="4" t="s">
        <v>164</v>
      </c>
      <c r="B18" s="3"/>
      <c r="C18" s="3"/>
      <c r="D18" s="3"/>
      <c r="E18" s="3"/>
      <c r="F18" s="3">
        <v>320</v>
      </c>
      <c r="G18" s="3"/>
      <c r="H18" s="3"/>
      <c r="I18" s="3"/>
      <c r="J18" s="3"/>
      <c r="K18" s="3"/>
      <c r="L18" s="3"/>
      <c r="M18" s="3"/>
      <c r="N18" s="3"/>
      <c r="O18" s="3"/>
      <c r="P18" s="3">
        <f>SUM(D18:O18)</f>
        <v>320</v>
      </c>
    </row>
    <row r="19" spans="1:16" ht="12.75">
      <c r="A19" s="4" t="s">
        <v>45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675</v>
      </c>
      <c r="B20" s="3"/>
      <c r="C20" s="3"/>
      <c r="D20" s="3"/>
      <c r="E20" s="3"/>
      <c r="F20" s="3">
        <v>97.68</v>
      </c>
      <c r="G20" s="3"/>
      <c r="H20" s="3"/>
      <c r="I20" s="3"/>
      <c r="J20" s="3"/>
      <c r="K20" s="3"/>
      <c r="L20" s="3"/>
      <c r="M20" s="3"/>
      <c r="N20" s="3"/>
      <c r="O20" s="3"/>
      <c r="P20" s="3">
        <f aca="true" t="shared" si="1" ref="P20:P28">SUM(C20:O20)</f>
        <v>97.68</v>
      </c>
    </row>
    <row r="21" spans="1:16" ht="12.75">
      <c r="A21" s="4" t="s">
        <v>317</v>
      </c>
      <c r="B21" s="3"/>
      <c r="C21" s="3"/>
      <c r="D21" s="3"/>
      <c r="E21" s="3"/>
      <c r="F21" s="3">
        <v>781.44</v>
      </c>
      <c r="G21" s="3"/>
      <c r="H21" s="3"/>
      <c r="I21" s="3"/>
      <c r="J21" s="3"/>
      <c r="K21" s="3"/>
      <c r="L21" s="3"/>
      <c r="M21" s="3"/>
      <c r="N21" s="3"/>
      <c r="O21" s="3"/>
      <c r="P21" s="3">
        <f t="shared" si="1"/>
        <v>781.44</v>
      </c>
    </row>
    <row r="22" spans="1:16" ht="12.75">
      <c r="A22" s="4" t="s">
        <v>372</v>
      </c>
      <c r="B22" s="3"/>
      <c r="C22" s="3"/>
      <c r="D22" s="3"/>
      <c r="E22" s="3"/>
      <c r="F22" s="3"/>
      <c r="G22" s="3"/>
      <c r="H22" s="3">
        <v>28305.92</v>
      </c>
      <c r="I22" s="3"/>
      <c r="J22" s="3"/>
      <c r="K22" s="3"/>
      <c r="L22" s="3"/>
      <c r="M22" s="3"/>
      <c r="N22" s="3"/>
      <c r="O22" s="3"/>
      <c r="P22" s="3">
        <f t="shared" si="1"/>
        <v>28305.92</v>
      </c>
    </row>
    <row r="23" spans="1:16" ht="12.75">
      <c r="A23" s="4" t="s">
        <v>127</v>
      </c>
      <c r="B23" s="3"/>
      <c r="C23" s="3"/>
      <c r="D23" s="3"/>
      <c r="E23" s="3"/>
      <c r="F23" s="3"/>
      <c r="G23" s="3"/>
      <c r="H23" s="3"/>
      <c r="I23" s="3">
        <v>4069.57</v>
      </c>
      <c r="J23" s="3"/>
      <c r="K23" s="3"/>
      <c r="L23" s="3"/>
      <c r="M23" s="3"/>
      <c r="N23" s="3"/>
      <c r="O23" s="3"/>
      <c r="P23" s="3">
        <v>4069.57</v>
      </c>
    </row>
    <row r="24" spans="1:16" ht="33.75">
      <c r="A24" s="4" t="s">
        <v>182</v>
      </c>
      <c r="B24" s="3"/>
      <c r="C24" s="3"/>
      <c r="D24" s="3"/>
      <c r="E24" s="3"/>
      <c r="F24" s="3"/>
      <c r="G24" s="3"/>
      <c r="H24" s="3"/>
      <c r="I24" s="3"/>
      <c r="J24" s="3"/>
      <c r="K24" s="3">
        <v>195.36</v>
      </c>
      <c r="L24" s="3"/>
      <c r="M24" s="3"/>
      <c r="N24" s="3"/>
      <c r="O24" s="3"/>
      <c r="P24" s="3">
        <v>195.36</v>
      </c>
    </row>
    <row r="25" spans="1:16" ht="22.5">
      <c r="A25" s="4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>
        <v>1301.49</v>
      </c>
      <c r="L25" s="3"/>
      <c r="M25" s="3"/>
      <c r="N25" s="3"/>
      <c r="O25" s="3"/>
      <c r="P25" s="3">
        <v>1301.49</v>
      </c>
    </row>
    <row r="26" spans="1:16" ht="12.75">
      <c r="A26" s="4" t="s">
        <v>466</v>
      </c>
      <c r="B26" s="3"/>
      <c r="C26" s="3"/>
      <c r="D26" s="3"/>
      <c r="E26" s="3">
        <v>13500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1"/>
        <v>13500</v>
      </c>
    </row>
    <row r="27" spans="1:16" ht="12.75">
      <c r="A27" s="3" t="s">
        <v>467</v>
      </c>
      <c r="B27" s="3"/>
      <c r="C27" s="3"/>
      <c r="D27" s="3"/>
      <c r="E27" s="3">
        <v>3500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3500</v>
      </c>
    </row>
    <row r="28" spans="1:16" ht="12.75">
      <c r="A28" s="4" t="s">
        <v>691</v>
      </c>
      <c r="B28" s="3"/>
      <c r="C28" s="3">
        <v>59.03</v>
      </c>
      <c r="D28" s="3">
        <v>59.03</v>
      </c>
      <c r="E28" s="3">
        <v>59.03</v>
      </c>
      <c r="F28" s="3">
        <v>59.03</v>
      </c>
      <c r="G28" s="3">
        <v>154.94</v>
      </c>
      <c r="H28" s="3">
        <v>154.94</v>
      </c>
      <c r="I28" s="3">
        <v>172.16</v>
      </c>
      <c r="J28" s="3">
        <v>172.16</v>
      </c>
      <c r="K28" s="3">
        <v>172.16</v>
      </c>
      <c r="L28" s="3"/>
      <c r="M28" s="3"/>
      <c r="N28" s="3"/>
      <c r="O28" s="3"/>
      <c r="P28" s="3">
        <f t="shared" si="1"/>
        <v>1062.48</v>
      </c>
    </row>
    <row r="29" spans="1:16" ht="22.5">
      <c r="A29" s="4" t="s">
        <v>417</v>
      </c>
      <c r="B29" s="3"/>
      <c r="C29" s="3">
        <v>2712</v>
      </c>
      <c r="D29" s="3">
        <v>2712</v>
      </c>
      <c r="E29" s="3">
        <v>2712</v>
      </c>
      <c r="F29" s="3">
        <v>2712</v>
      </c>
      <c r="G29" s="3">
        <v>2712</v>
      </c>
      <c r="H29" s="3">
        <v>2712</v>
      </c>
      <c r="I29" s="3"/>
      <c r="J29" s="3"/>
      <c r="K29" s="3"/>
      <c r="L29" s="3"/>
      <c r="M29" s="3"/>
      <c r="N29" s="3"/>
      <c r="O29" s="3"/>
      <c r="P29" s="3">
        <f>SUM(B29:O29)</f>
        <v>16272</v>
      </c>
    </row>
    <row r="30" spans="1:16" ht="12.75">
      <c r="A30" s="4" t="s">
        <v>689</v>
      </c>
      <c r="B30" s="3"/>
      <c r="C30" s="3">
        <v>1356</v>
      </c>
      <c r="D30" s="3">
        <v>1356</v>
      </c>
      <c r="E30" s="3">
        <v>1356</v>
      </c>
      <c r="F30" s="3">
        <v>1356</v>
      </c>
      <c r="G30" s="3">
        <v>1356</v>
      </c>
      <c r="H30" s="3">
        <v>1356</v>
      </c>
      <c r="I30" s="3"/>
      <c r="J30" s="3"/>
      <c r="K30" s="3">
        <v>1356</v>
      </c>
      <c r="L30" s="3"/>
      <c r="M30" s="3"/>
      <c r="N30" s="3"/>
      <c r="O30" s="3"/>
      <c r="P30" s="3">
        <f>SUM(C30:O30)</f>
        <v>9492</v>
      </c>
    </row>
    <row r="31" spans="1:16" ht="12.75">
      <c r="A31" s="4" t="s">
        <v>324</v>
      </c>
      <c r="B31" s="3"/>
      <c r="C31" s="3">
        <v>500</v>
      </c>
      <c r="D31" s="3">
        <v>500</v>
      </c>
      <c r="E31" s="3">
        <v>500</v>
      </c>
      <c r="F31" s="3">
        <v>500</v>
      </c>
      <c r="G31" s="3"/>
      <c r="H31" s="3"/>
      <c r="I31" s="3"/>
      <c r="J31" s="3"/>
      <c r="K31" s="3"/>
      <c r="L31" s="3"/>
      <c r="M31" s="3"/>
      <c r="N31" s="3"/>
      <c r="O31" s="3"/>
      <c r="P31" s="3">
        <v>2000</v>
      </c>
    </row>
    <row r="32" spans="1:16" ht="22.5">
      <c r="A32" s="4" t="s">
        <v>787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2.5">
      <c r="A33" s="4" t="s">
        <v>786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2.5">
      <c r="A34" s="4" t="s">
        <v>727</v>
      </c>
      <c r="B34" s="3"/>
      <c r="C34" s="3"/>
      <c r="D34" s="3"/>
      <c r="E34" s="3"/>
      <c r="F34" s="3"/>
      <c r="G34" s="3"/>
      <c r="H34" s="3"/>
      <c r="I34" s="3">
        <v>7262</v>
      </c>
      <c r="J34" s="3"/>
      <c r="K34" s="3"/>
      <c r="L34" s="3"/>
      <c r="M34" s="3"/>
      <c r="N34" s="3"/>
      <c r="O34" s="3"/>
      <c r="P34" s="3">
        <f>SUM(C34:O34)</f>
        <v>7262</v>
      </c>
    </row>
    <row r="35" spans="1:16" ht="12.75">
      <c r="A35" s="4" t="s">
        <v>775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>SUM(E35:O35)</f>
        <v>0</v>
      </c>
    </row>
    <row r="36" spans="1:16" ht="12.75">
      <c r="A36" s="4" t="s">
        <v>773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>SUM(H36:O36)</f>
        <v>0</v>
      </c>
    </row>
    <row r="37" spans="1:16" ht="12.75">
      <c r="A37" s="3" t="s">
        <v>614</v>
      </c>
      <c r="B37" s="3"/>
      <c r="C37" s="3">
        <f aca="true" t="shared" si="2" ref="C37:K37">SUM(C4:C36)</f>
        <v>12743.380000000001</v>
      </c>
      <c r="D37" s="6">
        <f t="shared" si="2"/>
        <v>13134.1</v>
      </c>
      <c r="E37" s="3">
        <f t="shared" si="2"/>
        <v>29743.379999999997</v>
      </c>
      <c r="F37" s="3">
        <f t="shared" si="2"/>
        <v>14637.500000000002</v>
      </c>
      <c r="G37" s="6">
        <f t="shared" si="2"/>
        <v>12339.29</v>
      </c>
      <c r="H37" s="6">
        <f t="shared" si="2"/>
        <v>40645.21</v>
      </c>
      <c r="I37" s="3">
        <f t="shared" si="2"/>
        <v>19620.08</v>
      </c>
      <c r="J37" s="3">
        <f t="shared" si="2"/>
        <v>8288.51</v>
      </c>
      <c r="K37" s="3">
        <f t="shared" si="2"/>
        <v>11141.36</v>
      </c>
      <c r="L37" s="3">
        <f>SUM(L4:L30)</f>
        <v>0</v>
      </c>
      <c r="M37" s="3">
        <f>SUM(M4:M30)</f>
        <v>0</v>
      </c>
      <c r="N37" s="3">
        <f>SUM(N4:N30)</f>
        <v>0</v>
      </c>
      <c r="O37" s="3">
        <f>SUM(O4:O30)</f>
        <v>0</v>
      </c>
      <c r="P37" s="6">
        <f>SUM(P4:P36)</f>
        <v>162292.81</v>
      </c>
    </row>
    <row r="38" spans="1:16" ht="12.75">
      <c r="A38" s="3" t="s">
        <v>618</v>
      </c>
      <c r="B38" s="3"/>
      <c r="C38" s="3">
        <v>14033.82</v>
      </c>
      <c r="D38" s="3">
        <v>15799.63</v>
      </c>
      <c r="E38" s="3">
        <v>15596.14</v>
      </c>
      <c r="F38" s="3">
        <v>20170.4</v>
      </c>
      <c r="G38" s="3">
        <v>23288.58</v>
      </c>
      <c r="H38" s="3">
        <v>20017.84</v>
      </c>
      <c r="I38" s="3">
        <v>39593.1</v>
      </c>
      <c r="J38" s="3">
        <v>20152.88</v>
      </c>
      <c r="K38" s="3">
        <v>21808.5</v>
      </c>
      <c r="L38" s="3"/>
      <c r="M38" s="3"/>
      <c r="N38" s="3"/>
      <c r="O38" s="3"/>
      <c r="P38" s="3">
        <f>SUM(C38:O38)</f>
        <v>190460.88999999998</v>
      </c>
    </row>
    <row r="39" spans="1:16" s="1" customFormat="1" ht="12.75">
      <c r="A39" s="5" t="s">
        <v>619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>
        <f>P38-P37+P1</f>
        <v>-33633.360000000015</v>
      </c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45" t="s">
        <v>692</v>
      </c>
      <c r="C41" s="46"/>
      <c r="D41" s="46"/>
      <c r="E41" s="46"/>
      <c r="F41" s="47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5" ht="12.75">
      <c r="G45" s="2" t="s">
        <v>627</v>
      </c>
    </row>
  </sheetData>
  <sheetProtection/>
  <mergeCells count="1">
    <mergeCell ref="B41:F41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view="pageLayout" zoomScale="0" zoomScalePageLayoutView="0" workbookViewId="0" topLeftCell="A1">
      <selection activeCell="Q17" sqref="Q17"/>
    </sheetView>
  </sheetViews>
  <sheetFormatPr defaultColWidth="9.125" defaultRowHeight="12.75"/>
  <cols>
    <col min="1" max="1" width="34.375" style="2" customWidth="1"/>
    <col min="2" max="3" width="11.375" style="2" customWidth="1"/>
    <col min="4" max="4" width="7.25390625" style="2" customWidth="1"/>
    <col min="5" max="5" width="8.75390625" style="2" customWidth="1"/>
    <col min="6" max="6" width="7.125" style="2" customWidth="1"/>
    <col min="7" max="7" width="8.625" style="2" customWidth="1"/>
    <col min="8" max="9" width="8.375" style="2" customWidth="1"/>
    <col min="10" max="10" width="7.25390625" style="2" customWidth="1"/>
    <col min="11" max="16384" width="9.125" style="2" customWidth="1"/>
  </cols>
  <sheetData>
    <row r="1" spans="1:17" s="1" customFormat="1" ht="12.75">
      <c r="A1" s="5" t="s">
        <v>621</v>
      </c>
      <c r="B1" s="5"/>
      <c r="C1" s="5">
        <v>3681</v>
      </c>
      <c r="D1" s="5"/>
      <c r="E1" s="5"/>
      <c r="F1" s="5"/>
      <c r="G1" s="5"/>
      <c r="H1" s="5"/>
      <c r="I1" s="5"/>
      <c r="J1" s="5"/>
      <c r="K1" s="5"/>
      <c r="L1" s="5" t="s">
        <v>645</v>
      </c>
      <c r="M1" s="5"/>
      <c r="N1" s="5"/>
      <c r="O1" s="5"/>
      <c r="P1" s="5"/>
      <c r="Q1" s="5">
        <v>-6284.06</v>
      </c>
    </row>
    <row r="2" spans="1:17" ht="12.75">
      <c r="A2" s="3" t="s">
        <v>620</v>
      </c>
      <c r="B2" s="3"/>
      <c r="C2" s="6">
        <f>PRODUCT(C1,11.2)</f>
        <v>41227.2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5" t="s">
        <v>608</v>
      </c>
      <c r="B3" s="5"/>
      <c r="C3" s="5" t="s">
        <v>609</v>
      </c>
      <c r="D3" s="5" t="s">
        <v>633</v>
      </c>
      <c r="E3" s="5" t="s">
        <v>637</v>
      </c>
      <c r="F3" s="5" t="s">
        <v>636</v>
      </c>
      <c r="G3" s="5" t="s">
        <v>635</v>
      </c>
      <c r="H3" s="5" t="s">
        <v>612</v>
      </c>
      <c r="I3" s="5" t="s">
        <v>613</v>
      </c>
      <c r="J3" s="5" t="s">
        <v>615</v>
      </c>
      <c r="K3" s="5" t="s">
        <v>616</v>
      </c>
      <c r="L3" s="5" t="s">
        <v>622</v>
      </c>
      <c r="M3" s="5" t="s">
        <v>623</v>
      </c>
      <c r="N3" s="5" t="s">
        <v>624</v>
      </c>
      <c r="O3" s="5" t="s">
        <v>625</v>
      </c>
      <c r="P3" s="5" t="s">
        <v>633</v>
      </c>
      <c r="Q3" s="5" t="s">
        <v>626</v>
      </c>
    </row>
    <row r="4" spans="1:17" ht="12.75">
      <c r="A4" s="3" t="s">
        <v>610</v>
      </c>
      <c r="B4" s="3">
        <v>1.5</v>
      </c>
      <c r="C4" s="3">
        <v>1.5</v>
      </c>
      <c r="D4" s="3">
        <f>C4*C1</f>
        <v>5521.5</v>
      </c>
      <c r="E4" s="3">
        <f>C4*C1</f>
        <v>5521.5</v>
      </c>
      <c r="F4" s="3">
        <f>C4*C1</f>
        <v>5521.5</v>
      </c>
      <c r="G4" s="3">
        <f>C4*C1</f>
        <v>5521.5</v>
      </c>
      <c r="H4" s="3">
        <f>C4*C1</f>
        <v>5521.5</v>
      </c>
      <c r="I4" s="3">
        <f>C4*C1</f>
        <v>5521.5</v>
      </c>
      <c r="J4" s="3">
        <v>5521.5</v>
      </c>
      <c r="K4" s="3">
        <v>5521.5</v>
      </c>
      <c r="L4" s="3">
        <v>5521.5</v>
      </c>
      <c r="M4" s="3"/>
      <c r="N4" s="3"/>
      <c r="O4" s="3"/>
      <c r="P4" s="3"/>
      <c r="Q4" s="3">
        <f aca="true" t="shared" si="0" ref="Q4:Q9">SUM(D4:P4)</f>
        <v>49693.5</v>
      </c>
    </row>
    <row r="5" spans="1:17" ht="12.75">
      <c r="A5" s="3" t="s">
        <v>652</v>
      </c>
      <c r="B5" s="3">
        <v>1.6</v>
      </c>
      <c r="C5" s="3">
        <v>1.5</v>
      </c>
      <c r="D5" s="3">
        <f>B5*C1</f>
        <v>5889.6</v>
      </c>
      <c r="E5" s="3">
        <f>C5*C1</f>
        <v>5521.5</v>
      </c>
      <c r="F5" s="3">
        <f>C5*C1</f>
        <v>5521.5</v>
      </c>
      <c r="G5" s="3">
        <f>C5*C1</f>
        <v>5521.5</v>
      </c>
      <c r="H5" s="3">
        <f>C5*C1</f>
        <v>5521.5</v>
      </c>
      <c r="I5" s="3">
        <f>C5*C1</f>
        <v>5521.5</v>
      </c>
      <c r="J5" s="3">
        <v>5521.5</v>
      </c>
      <c r="K5" s="3">
        <v>5521.5</v>
      </c>
      <c r="L5" s="3">
        <v>5521.5</v>
      </c>
      <c r="M5" s="3"/>
      <c r="N5" s="3"/>
      <c r="O5" s="3"/>
      <c r="P5" s="3"/>
      <c r="Q5" s="3">
        <f t="shared" si="0"/>
        <v>50061.6</v>
      </c>
    </row>
    <row r="6" spans="1:17" ht="12.75">
      <c r="A6" s="3" t="s">
        <v>611</v>
      </c>
      <c r="B6" s="3">
        <v>1.5</v>
      </c>
      <c r="C6" s="3">
        <v>1.5</v>
      </c>
      <c r="D6" s="3">
        <f>C6*C1</f>
        <v>5521.5</v>
      </c>
      <c r="E6" s="3">
        <f>C6*C1</f>
        <v>5521.5</v>
      </c>
      <c r="F6" s="3">
        <f>C6*C1</f>
        <v>5521.5</v>
      </c>
      <c r="G6" s="3">
        <f>C6*C1</f>
        <v>5521.5</v>
      </c>
      <c r="H6" s="3">
        <f>C6*C1</f>
        <v>5521.5</v>
      </c>
      <c r="I6" s="3">
        <f>C6*C1</f>
        <v>5521.5</v>
      </c>
      <c r="J6" s="3">
        <v>5521.5</v>
      </c>
      <c r="K6" s="3">
        <v>5521.5</v>
      </c>
      <c r="L6" s="3">
        <v>5521.5</v>
      </c>
      <c r="M6" s="3"/>
      <c r="N6" s="3"/>
      <c r="O6" s="3"/>
      <c r="P6" s="3"/>
      <c r="Q6" s="3">
        <f t="shared" si="0"/>
        <v>49693.5</v>
      </c>
    </row>
    <row r="7" spans="1:17" ht="22.5">
      <c r="A7" s="4" t="s">
        <v>720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</row>
    <row r="8" spans="1:17" ht="12.75">
      <c r="A8" s="3" t="s">
        <v>729</v>
      </c>
      <c r="B8" s="3"/>
      <c r="C8" s="3"/>
      <c r="D8" s="3">
        <v>151.16</v>
      </c>
      <c r="E8" s="3">
        <v>151.16</v>
      </c>
      <c r="F8" s="3">
        <v>151.16</v>
      </c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453.48</v>
      </c>
    </row>
    <row r="9" spans="1:17" ht="12.75">
      <c r="A9" s="3" t="s">
        <v>737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si="0"/>
        <v>0</v>
      </c>
    </row>
    <row r="10" spans="1:17" ht="12.75">
      <c r="A10" s="3" t="s">
        <v>674</v>
      </c>
      <c r="B10" s="3"/>
      <c r="C10" s="3">
        <v>0.4</v>
      </c>
      <c r="D10" s="3">
        <v>1472.4</v>
      </c>
      <c r="E10" s="3">
        <f>C10*C1</f>
        <v>1472.4</v>
      </c>
      <c r="F10" s="3">
        <f>C10*C1</f>
        <v>1472.4</v>
      </c>
      <c r="G10" s="3">
        <f>C10*C1</f>
        <v>1472.4</v>
      </c>
      <c r="H10" s="3">
        <f>C10*C1</f>
        <v>1472.4</v>
      </c>
      <c r="I10" s="3">
        <f>C10*C1</f>
        <v>1472.4</v>
      </c>
      <c r="J10" s="3">
        <v>1472.4</v>
      </c>
      <c r="K10" s="3">
        <v>1472.4</v>
      </c>
      <c r="L10" s="3">
        <v>1472.4</v>
      </c>
      <c r="M10" s="3"/>
      <c r="N10" s="3"/>
      <c r="O10" s="3"/>
      <c r="P10" s="3"/>
      <c r="Q10" s="3">
        <f>SUM(D10:P10)</f>
        <v>13251.599999999999</v>
      </c>
    </row>
    <row r="11" spans="1:17" ht="12.75">
      <c r="A11" s="3" t="s">
        <v>707</v>
      </c>
      <c r="B11" s="3"/>
      <c r="C11" s="3"/>
      <c r="D11" s="3"/>
      <c r="E11" s="3"/>
      <c r="F11" s="3"/>
      <c r="G11" s="3">
        <v>756.5</v>
      </c>
      <c r="H11" s="3"/>
      <c r="I11" s="3"/>
      <c r="J11" s="3"/>
      <c r="K11" s="3"/>
      <c r="L11" s="3"/>
      <c r="M11" s="3"/>
      <c r="N11" s="3"/>
      <c r="O11" s="3"/>
      <c r="P11" s="3"/>
      <c r="Q11" s="3">
        <f aca="true" t="shared" si="1" ref="Q11:Q16">SUM(D11:P11)</f>
        <v>756.5</v>
      </c>
    </row>
    <row r="12" spans="1:17" ht="12.75">
      <c r="A12" s="3" t="s">
        <v>722</v>
      </c>
      <c r="B12" s="3"/>
      <c r="C12" s="3"/>
      <c r="D12" s="3">
        <v>143</v>
      </c>
      <c r="E12" s="3"/>
      <c r="F12" s="3">
        <v>142.66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1"/>
        <v>285.65999999999997</v>
      </c>
    </row>
    <row r="13" spans="1:17" ht="12.75">
      <c r="A13" s="3" t="s">
        <v>738</v>
      </c>
      <c r="B13" s="3"/>
      <c r="C13" s="3"/>
      <c r="D13" s="3"/>
      <c r="E13" s="3"/>
      <c r="F13" s="3">
        <v>180.5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1"/>
        <v>180.5</v>
      </c>
    </row>
    <row r="14" spans="1:17" ht="12.75">
      <c r="A14" s="3" t="s">
        <v>730</v>
      </c>
      <c r="B14" s="3"/>
      <c r="C14" s="3"/>
      <c r="D14" s="3"/>
      <c r="E14" s="3"/>
      <c r="F14" s="3">
        <v>212.5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1"/>
        <v>212.5</v>
      </c>
    </row>
    <row r="15" spans="1:17" ht="12.75">
      <c r="A15" s="3" t="s">
        <v>739</v>
      </c>
      <c r="B15" s="3"/>
      <c r="C15" s="3"/>
      <c r="D15" s="3"/>
      <c r="E15" s="3"/>
      <c r="F15" s="3">
        <v>1732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1"/>
        <v>1732</v>
      </c>
    </row>
    <row r="16" spans="1:17" ht="12.75">
      <c r="A16" s="3" t="s">
        <v>634</v>
      </c>
      <c r="B16" s="3"/>
      <c r="C16" s="3">
        <v>0.6</v>
      </c>
      <c r="D16" s="3">
        <f>C16*C1</f>
        <v>2208.6</v>
      </c>
      <c r="E16" s="3">
        <f>C16*C1</f>
        <v>2208.6</v>
      </c>
      <c r="F16" s="3">
        <f>C16*C1</f>
        <v>2208.6</v>
      </c>
      <c r="G16" s="3">
        <f>C16*C1</f>
        <v>2208.6</v>
      </c>
      <c r="H16" s="3">
        <f>C16*C1</f>
        <v>2208.6</v>
      </c>
      <c r="I16" s="3">
        <f>C16*C1</f>
        <v>2208.6</v>
      </c>
      <c r="J16" s="3">
        <v>2208.6</v>
      </c>
      <c r="K16" s="3">
        <v>2208.6</v>
      </c>
      <c r="L16" s="3">
        <v>2208.6</v>
      </c>
      <c r="M16" s="3"/>
      <c r="N16" s="3"/>
      <c r="O16" s="3"/>
      <c r="P16" s="3"/>
      <c r="Q16" s="3">
        <f t="shared" si="1"/>
        <v>19877.399999999998</v>
      </c>
    </row>
    <row r="17" spans="1:17" ht="12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 t="s">
        <v>675</v>
      </c>
      <c r="B18" s="3"/>
      <c r="C18" s="3"/>
      <c r="D18" s="3"/>
      <c r="E18" s="3"/>
      <c r="F18" s="3"/>
      <c r="G18" s="3">
        <v>781.44</v>
      </c>
      <c r="H18" s="3"/>
      <c r="I18" s="3"/>
      <c r="J18" s="3"/>
      <c r="K18" s="3"/>
      <c r="L18" s="3"/>
      <c r="M18" s="3"/>
      <c r="N18" s="3"/>
      <c r="O18" s="3"/>
      <c r="P18" s="3"/>
      <c r="Q18" s="3">
        <f aca="true" t="shared" si="2" ref="Q18:Q24">SUM(D18:P18)</f>
        <v>781.44</v>
      </c>
    </row>
    <row r="19" spans="1:17" ht="22.5">
      <c r="A19" s="4" t="s">
        <v>837</v>
      </c>
      <c r="B19" s="4"/>
      <c r="C19" s="3"/>
      <c r="D19" s="3">
        <v>596.08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2"/>
        <v>596.08</v>
      </c>
    </row>
    <row r="20" spans="1:17" ht="33.75">
      <c r="A20" s="4" t="s">
        <v>868</v>
      </c>
      <c r="B20" s="4"/>
      <c r="C20" s="3"/>
      <c r="D20" s="3"/>
      <c r="E20" s="3">
        <v>1252.16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2"/>
        <v>1252.16</v>
      </c>
    </row>
    <row r="21" spans="1:17" ht="12.75">
      <c r="A21" s="4" t="s">
        <v>135</v>
      </c>
      <c r="B21" s="4"/>
      <c r="C21" s="3"/>
      <c r="D21" s="3"/>
      <c r="E21" s="3"/>
      <c r="F21" s="3">
        <f>260+260</f>
        <v>520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2"/>
        <v>520</v>
      </c>
    </row>
    <row r="22" spans="1:17" ht="12.75">
      <c r="A22" s="4" t="s">
        <v>109</v>
      </c>
      <c r="B22" s="4"/>
      <c r="C22" s="3"/>
      <c r="D22" s="3"/>
      <c r="E22" s="3"/>
      <c r="F22" s="3">
        <v>88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2"/>
        <v>88</v>
      </c>
    </row>
    <row r="23" spans="1:17" ht="12.75">
      <c r="A23" s="4" t="s">
        <v>233</v>
      </c>
      <c r="B23" s="4"/>
      <c r="C23" s="3"/>
      <c r="D23" s="3">
        <v>390.72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2"/>
        <v>390.72</v>
      </c>
    </row>
    <row r="24" spans="1:17" ht="12.75">
      <c r="A24" s="4" t="s">
        <v>259</v>
      </c>
      <c r="B24" s="4"/>
      <c r="C24" s="3"/>
      <c r="D24" s="3"/>
      <c r="E24" s="3">
        <v>390.72</v>
      </c>
      <c r="F24" s="3">
        <v>781.44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2"/>
        <v>1172.16</v>
      </c>
    </row>
    <row r="25" spans="1:17" ht="12.75">
      <c r="A25" s="4" t="s">
        <v>271</v>
      </c>
      <c r="B25" s="4"/>
      <c r="C25" s="3"/>
      <c r="D25" s="3"/>
      <c r="E25" s="3"/>
      <c r="F25" s="3">
        <v>390.72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390.72</v>
      </c>
    </row>
    <row r="26" spans="1:17" ht="12.75">
      <c r="A26" s="4" t="s">
        <v>275</v>
      </c>
      <c r="B26" s="4"/>
      <c r="C26" s="3"/>
      <c r="D26" s="3"/>
      <c r="E26" s="3"/>
      <c r="F26" s="3">
        <v>390.72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>SUM(D26:P26)</f>
        <v>390.72</v>
      </c>
    </row>
    <row r="27" spans="1:17" ht="12.75">
      <c r="A27" s="4" t="s">
        <v>312</v>
      </c>
      <c r="B27" s="4"/>
      <c r="C27" s="3"/>
      <c r="D27" s="3"/>
      <c r="E27" s="3"/>
      <c r="F27" s="3"/>
      <c r="G27" s="3">
        <v>1562.88</v>
      </c>
      <c r="H27" s="3"/>
      <c r="I27" s="3"/>
      <c r="J27" s="3"/>
      <c r="K27" s="3"/>
      <c r="L27" s="3"/>
      <c r="M27" s="3"/>
      <c r="N27" s="3"/>
      <c r="O27" s="3"/>
      <c r="P27" s="3"/>
      <c r="Q27" s="3">
        <v>1562.88</v>
      </c>
    </row>
    <row r="28" spans="1:17" ht="12.75">
      <c r="A28" s="4" t="s">
        <v>372</v>
      </c>
      <c r="B28" s="4"/>
      <c r="C28" s="3"/>
      <c r="D28" s="3"/>
      <c r="E28" s="3"/>
      <c r="F28" s="3"/>
      <c r="G28" s="3"/>
      <c r="H28" s="3"/>
      <c r="I28" s="3">
        <v>28134.92</v>
      </c>
      <c r="J28" s="3"/>
      <c r="K28" s="3"/>
      <c r="L28" s="3"/>
      <c r="M28" s="3"/>
      <c r="N28" s="3"/>
      <c r="O28" s="3"/>
      <c r="P28" s="3"/>
      <c r="Q28" s="3">
        <f>SUM(D28:P28)</f>
        <v>28134.92</v>
      </c>
    </row>
    <row r="29" spans="1:17" ht="12.75">
      <c r="A29" s="4" t="s">
        <v>127</v>
      </c>
      <c r="B29" s="4"/>
      <c r="C29" s="3"/>
      <c r="D29" s="3"/>
      <c r="E29" s="3"/>
      <c r="F29" s="3"/>
      <c r="G29" s="3"/>
      <c r="H29" s="3"/>
      <c r="I29" s="3"/>
      <c r="J29" s="3">
        <v>4069.57</v>
      </c>
      <c r="K29" s="3"/>
      <c r="L29" s="3"/>
      <c r="M29" s="3"/>
      <c r="N29" s="3"/>
      <c r="O29" s="3"/>
      <c r="P29" s="3"/>
      <c r="Q29" s="3">
        <v>4069.57</v>
      </c>
    </row>
    <row r="30" spans="1:17" ht="12.75">
      <c r="A30" s="4" t="s">
        <v>410</v>
      </c>
      <c r="B30" s="4"/>
      <c r="C30" s="3"/>
      <c r="D30" s="3"/>
      <c r="E30" s="3"/>
      <c r="F30" s="3"/>
      <c r="G30" s="3"/>
      <c r="H30" s="3">
        <v>1172.16</v>
      </c>
      <c r="I30" s="3"/>
      <c r="J30" s="3"/>
      <c r="K30" s="3"/>
      <c r="L30" s="3"/>
      <c r="M30" s="3"/>
      <c r="N30" s="3"/>
      <c r="O30" s="3"/>
      <c r="P30" s="3"/>
      <c r="Q30" s="3">
        <f>SUM(F30:P30)</f>
        <v>1172.16</v>
      </c>
    </row>
    <row r="31" spans="1:17" ht="22.5">
      <c r="A31" s="4" t="s">
        <v>786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0</v>
      </c>
    </row>
    <row r="32" spans="1:17" ht="22.5">
      <c r="A32" s="4" t="s">
        <v>787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0</v>
      </c>
    </row>
    <row r="33" spans="1:17" ht="12.75">
      <c r="A33" s="4" t="s">
        <v>719</v>
      </c>
      <c r="B33" s="4"/>
      <c r="C33" s="3"/>
      <c r="D33" s="3"/>
      <c r="E33" s="3"/>
      <c r="F33" s="3"/>
      <c r="G33" s="3"/>
      <c r="H33" s="3"/>
      <c r="I33" s="3">
        <v>16944</v>
      </c>
      <c r="J33" s="3"/>
      <c r="K33" s="3"/>
      <c r="L33" s="3"/>
      <c r="M33" s="3"/>
      <c r="N33" s="3"/>
      <c r="O33" s="3"/>
      <c r="P33" s="3"/>
      <c r="Q33" s="3">
        <f>SUM(E33:P33)</f>
        <v>16944</v>
      </c>
    </row>
    <row r="34" spans="1:17" ht="22.5">
      <c r="A34" s="4" t="s">
        <v>339</v>
      </c>
      <c r="B34" s="4"/>
      <c r="C34" s="3"/>
      <c r="D34" s="3"/>
      <c r="E34" s="3"/>
      <c r="F34" s="3"/>
      <c r="G34" s="3"/>
      <c r="H34" s="3">
        <v>390.72</v>
      </c>
      <c r="I34" s="3"/>
      <c r="J34" s="3"/>
      <c r="K34" s="3"/>
      <c r="L34" s="3"/>
      <c r="M34" s="3"/>
      <c r="N34" s="3"/>
      <c r="O34" s="3"/>
      <c r="P34" s="3"/>
      <c r="Q34" s="3">
        <f>SUM(D34:P34)</f>
        <v>390.72</v>
      </c>
    </row>
    <row r="35" spans="1:17" ht="12.75">
      <c r="A35" s="4" t="s">
        <v>324</v>
      </c>
      <c r="B35" s="4"/>
      <c r="C35" s="3"/>
      <c r="D35" s="3">
        <v>500</v>
      </c>
      <c r="E35" s="3">
        <v>500</v>
      </c>
      <c r="F35" s="3">
        <v>500</v>
      </c>
      <c r="G35" s="3">
        <v>500</v>
      </c>
      <c r="H35" s="3">
        <v>500</v>
      </c>
      <c r="I35" s="3">
        <v>500</v>
      </c>
      <c r="J35" s="3">
        <v>500</v>
      </c>
      <c r="K35" s="3">
        <v>500</v>
      </c>
      <c r="L35" s="3">
        <v>500</v>
      </c>
      <c r="M35" s="3"/>
      <c r="N35" s="3"/>
      <c r="O35" s="3"/>
      <c r="P35" s="3"/>
      <c r="Q35" s="3">
        <f>SUM(D35:P35)</f>
        <v>4500</v>
      </c>
    </row>
    <row r="36" spans="1:17" ht="12.75">
      <c r="A36" s="4" t="s">
        <v>370</v>
      </c>
      <c r="B36" s="4"/>
      <c r="C36" s="3"/>
      <c r="D36" s="3"/>
      <c r="E36" s="3"/>
      <c r="F36" s="3"/>
      <c r="G36" s="3"/>
      <c r="H36" s="3"/>
      <c r="I36" s="3">
        <v>195.36</v>
      </c>
      <c r="J36" s="3"/>
      <c r="K36" s="3"/>
      <c r="L36" s="3"/>
      <c r="M36" s="3"/>
      <c r="N36" s="3"/>
      <c r="O36" s="3"/>
      <c r="P36" s="3"/>
      <c r="Q36" s="3">
        <f>SUM(D36:P36)</f>
        <v>195.36</v>
      </c>
    </row>
    <row r="37" spans="1:17" ht="12.75">
      <c r="A37" s="3" t="s">
        <v>628</v>
      </c>
      <c r="B37" s="3"/>
      <c r="C37" s="3"/>
      <c r="D37" s="3">
        <v>147.24</v>
      </c>
      <c r="E37" s="3">
        <v>147.24</v>
      </c>
      <c r="F37" s="3">
        <v>147.24</v>
      </c>
      <c r="G37" s="3">
        <v>147.24</v>
      </c>
      <c r="H37" s="3">
        <v>386.5</v>
      </c>
      <c r="I37" s="3">
        <v>386.5</v>
      </c>
      <c r="J37" s="3"/>
      <c r="K37" s="3"/>
      <c r="L37" s="3"/>
      <c r="M37" s="3"/>
      <c r="N37" s="3"/>
      <c r="O37" s="3"/>
      <c r="P37" s="3"/>
      <c r="Q37" s="3">
        <f>SUM(D37:P37)</f>
        <v>1361.96</v>
      </c>
    </row>
    <row r="38" spans="1:17" ht="12.75">
      <c r="A38" s="3" t="s">
        <v>689</v>
      </c>
      <c r="B38" s="3"/>
      <c r="C38" s="3"/>
      <c r="D38" s="3">
        <v>4069</v>
      </c>
      <c r="E38" s="3">
        <v>4069</v>
      </c>
      <c r="F38" s="3">
        <v>4069</v>
      </c>
      <c r="G38" s="3">
        <v>4069</v>
      </c>
      <c r="H38" s="3">
        <v>4069</v>
      </c>
      <c r="I38" s="3">
        <v>4069</v>
      </c>
      <c r="J38" s="3">
        <v>4069</v>
      </c>
      <c r="K38" s="3">
        <v>4069</v>
      </c>
      <c r="L38" s="3">
        <v>4069</v>
      </c>
      <c r="M38" s="3"/>
      <c r="N38" s="3"/>
      <c r="O38" s="3"/>
      <c r="P38" s="3"/>
      <c r="Q38" s="3">
        <f>SUM(D38:P38)</f>
        <v>36621</v>
      </c>
    </row>
    <row r="39" spans="1:17" ht="12.75">
      <c r="A39" s="3" t="s">
        <v>614</v>
      </c>
      <c r="B39" s="3"/>
      <c r="C39" s="3"/>
      <c r="D39" s="3">
        <f aca="true" t="shared" si="3" ref="D39:I39">SUM(D4:D38)</f>
        <v>26610.800000000003</v>
      </c>
      <c r="E39" s="3">
        <f t="shared" si="3"/>
        <v>26755.780000000002</v>
      </c>
      <c r="F39" s="3">
        <f t="shared" si="3"/>
        <v>29551.440000000002</v>
      </c>
      <c r="G39" s="3">
        <f t="shared" si="3"/>
        <v>28062.56</v>
      </c>
      <c r="H39" s="3">
        <f t="shared" si="3"/>
        <v>26763.88</v>
      </c>
      <c r="I39" s="3">
        <f t="shared" si="3"/>
        <v>70475.28</v>
      </c>
      <c r="J39" s="3">
        <f>SUM(J4:J38)</f>
        <v>28884.07</v>
      </c>
      <c r="K39" s="3">
        <f>SUM(K4:K38)</f>
        <v>24814.5</v>
      </c>
      <c r="L39" s="3">
        <f>SUM(L4:L38)</f>
        <v>24814.5</v>
      </c>
      <c r="M39" s="3"/>
      <c r="N39" s="3"/>
      <c r="O39" s="3"/>
      <c r="P39" s="3">
        <f>SUM(P4:P38)</f>
        <v>0</v>
      </c>
      <c r="Q39" s="6">
        <f>SUM(Q4:Q38)</f>
        <v>286732.81000000006</v>
      </c>
    </row>
    <row r="40" spans="1:17" ht="12.75">
      <c r="A40" s="3" t="s">
        <v>618</v>
      </c>
      <c r="B40" s="3"/>
      <c r="C40" s="3"/>
      <c r="D40" s="3">
        <v>36792.42</v>
      </c>
      <c r="E40" s="3">
        <v>36531.37</v>
      </c>
      <c r="F40" s="3">
        <v>39447.63</v>
      </c>
      <c r="G40" s="3">
        <v>49382.3</v>
      </c>
      <c r="H40" s="3">
        <v>42666.74</v>
      </c>
      <c r="I40" s="3">
        <v>45748.65</v>
      </c>
      <c r="J40" s="3">
        <v>46346.34</v>
      </c>
      <c r="K40" s="3">
        <v>47430.77</v>
      </c>
      <c r="L40" s="3">
        <v>42865.85</v>
      </c>
      <c r="M40" s="3"/>
      <c r="N40" s="3"/>
      <c r="O40" s="3"/>
      <c r="P40" s="3"/>
      <c r="Q40" s="3">
        <f>SUM(D40:P40)+Q45</f>
        <v>387212.07</v>
      </c>
    </row>
    <row r="41" spans="1:17" s="1" customFormat="1" ht="12.75">
      <c r="A41" s="5" t="s">
        <v>619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8">
        <f>Q40-Q39+Q1</f>
        <v>94195.19999999995</v>
      </c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6"/>
      <c r="C43" s="45" t="s">
        <v>686</v>
      </c>
      <c r="D43" s="46"/>
      <c r="E43" s="46"/>
      <c r="F43" s="46"/>
      <c r="G43" s="47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 t="s">
        <v>772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f>SUM(I45:P45)</f>
        <v>0</v>
      </c>
    </row>
    <row r="47" ht="12.75">
      <c r="H47" s="2" t="s">
        <v>627</v>
      </c>
    </row>
  </sheetData>
  <sheetProtection/>
  <mergeCells count="1">
    <mergeCell ref="C43:G43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60" zoomScalePageLayoutView="0" workbookViewId="0" topLeftCell="A30">
      <selection activeCell="F15" sqref="F15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8.75390625" style="2" customWidth="1"/>
    <col min="7" max="7" width="8.375" style="2" customWidth="1"/>
    <col min="8" max="8" width="9.125" style="2" customWidth="1"/>
    <col min="9" max="9" width="7.25390625" style="2" customWidth="1"/>
    <col min="10" max="10" width="9.125" style="2" customWidth="1"/>
    <col min="11" max="11" width="10.00390625" style="2" customWidth="1"/>
    <col min="12" max="16384" width="9.125" style="2" customWidth="1"/>
  </cols>
  <sheetData>
    <row r="1" spans="1:16" s="1" customFormat="1" ht="12.75">
      <c r="A1" s="5" t="s">
        <v>621</v>
      </c>
      <c r="B1" s="5">
        <v>2590.9</v>
      </c>
      <c r="C1" s="5"/>
      <c r="D1" s="5"/>
      <c r="E1" s="5"/>
      <c r="F1" s="5"/>
      <c r="G1" s="5"/>
      <c r="H1" s="5" t="s">
        <v>617</v>
      </c>
      <c r="I1" s="5"/>
      <c r="J1" s="5"/>
      <c r="K1" s="5" t="s">
        <v>663</v>
      </c>
      <c r="L1" s="5" t="s">
        <v>811</v>
      </c>
      <c r="M1" s="5"/>
      <c r="N1" s="5"/>
      <c r="O1" s="5"/>
      <c r="P1" s="5">
        <v>-46312.12</v>
      </c>
    </row>
    <row r="2" spans="1:16" ht="12.75">
      <c r="A2" s="3" t="s">
        <v>620</v>
      </c>
      <c r="B2" s="6">
        <f>PRODUCT(B1,10.65)</f>
        <v>27593.085000000003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3886.3500000000004</v>
      </c>
      <c r="D4" s="3">
        <f>B4*B1</f>
        <v>3886.3500000000004</v>
      </c>
      <c r="E4" s="3">
        <f>B4*B1</f>
        <v>3886.3500000000004</v>
      </c>
      <c r="F4" s="3">
        <f>B4*B1</f>
        <v>3886.3500000000004</v>
      </c>
      <c r="G4" s="3">
        <f>B4*B1</f>
        <v>3886.3500000000004</v>
      </c>
      <c r="H4" s="3">
        <f>B4*B1</f>
        <v>3886.3500000000004</v>
      </c>
      <c r="I4" s="3">
        <v>3886.35</v>
      </c>
      <c r="J4" s="3">
        <v>3886.35</v>
      </c>
      <c r="K4" s="3">
        <v>3886.35</v>
      </c>
      <c r="L4" s="3"/>
      <c r="M4" s="3"/>
      <c r="N4" s="3"/>
      <c r="O4" s="3"/>
      <c r="P4" s="3">
        <f>SUM(C4:O4)</f>
        <v>34977.149999999994</v>
      </c>
    </row>
    <row r="5" spans="1:16" ht="12.75">
      <c r="A5" s="3" t="s">
        <v>650</v>
      </c>
      <c r="B5" s="3">
        <v>1.5</v>
      </c>
      <c r="C5" s="3">
        <f>B5*B1</f>
        <v>3886.3500000000004</v>
      </c>
      <c r="D5" s="3">
        <f>B5*B1</f>
        <v>3886.3500000000004</v>
      </c>
      <c r="E5" s="3">
        <f>B5*B1</f>
        <v>3886.3500000000004</v>
      </c>
      <c r="F5" s="3">
        <f>B5*B1</f>
        <v>3886.3500000000004</v>
      </c>
      <c r="G5" s="3">
        <f>B5*B1</f>
        <v>3886.3500000000004</v>
      </c>
      <c r="H5" s="3">
        <f>B5*B1</f>
        <v>3886.3500000000004</v>
      </c>
      <c r="I5" s="3">
        <v>3886.35</v>
      </c>
      <c r="J5" s="3">
        <v>3886.35</v>
      </c>
      <c r="K5" s="3">
        <v>3886.35</v>
      </c>
      <c r="L5" s="3"/>
      <c r="M5" s="3"/>
      <c r="N5" s="3"/>
      <c r="O5" s="3"/>
      <c r="P5" s="3">
        <f>SUM(C5:O5)</f>
        <v>34977.149999999994</v>
      </c>
    </row>
    <row r="6" spans="1:16" ht="12.75">
      <c r="A6" s="3" t="s">
        <v>611</v>
      </c>
      <c r="B6" s="3">
        <v>1.5</v>
      </c>
      <c r="C6" s="3">
        <f>B6*B1</f>
        <v>3886.3500000000004</v>
      </c>
      <c r="D6" s="3">
        <f>B6*B1</f>
        <v>3886.3500000000004</v>
      </c>
      <c r="E6" s="3">
        <f>B6*B1</f>
        <v>3886.3500000000004</v>
      </c>
      <c r="F6" s="3">
        <f>B6*B1</f>
        <v>3886.3500000000004</v>
      </c>
      <c r="G6" s="3">
        <f>B6*B1</f>
        <v>3886.3500000000004</v>
      </c>
      <c r="H6" s="3">
        <f>B6*B1</f>
        <v>3886.3500000000004</v>
      </c>
      <c r="I6" s="3">
        <v>3886.35</v>
      </c>
      <c r="J6" s="3">
        <v>3886.35</v>
      </c>
      <c r="K6" s="3">
        <v>3886.35</v>
      </c>
      <c r="L6" s="3"/>
      <c r="M6" s="3"/>
      <c r="N6" s="3"/>
      <c r="O6" s="3"/>
      <c r="P6" s="3">
        <f>SUM(C6:O6)</f>
        <v>34977.149999999994</v>
      </c>
    </row>
    <row r="7" spans="1:16" ht="22.5">
      <c r="A7" s="4" t="s">
        <v>720</v>
      </c>
      <c r="B7" s="3"/>
      <c r="C7" s="3"/>
      <c r="D7" s="6">
        <f>390.72+781.44+781.44</f>
        <v>1953.6000000000001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>SUM(C7:O7)</f>
        <v>1953.6000000000001</v>
      </c>
    </row>
    <row r="8" spans="1:16" ht="12.75">
      <c r="A8" s="3" t="s">
        <v>729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>SUM(C8:O8)</f>
        <v>0</v>
      </c>
    </row>
    <row r="9" spans="1:16" ht="12.75">
      <c r="A9" s="3" t="s">
        <v>708</v>
      </c>
      <c r="B9" s="3">
        <v>0.4</v>
      </c>
      <c r="C9" s="3"/>
      <c r="D9" s="3">
        <f>B9*B1</f>
        <v>1036.3600000000001</v>
      </c>
      <c r="E9" s="3">
        <f>B9*B1</f>
        <v>1036.3600000000001</v>
      </c>
      <c r="F9" s="3">
        <f>B9*B1</f>
        <v>1036.3600000000001</v>
      </c>
      <c r="G9" s="3">
        <f>B9*B1</f>
        <v>1036.3600000000001</v>
      </c>
      <c r="H9" s="3">
        <f>B9*B1</f>
        <v>1036.3600000000001</v>
      </c>
      <c r="I9" s="3">
        <v>1036.36</v>
      </c>
      <c r="J9" s="3">
        <v>1036.36</v>
      </c>
      <c r="K9" s="3">
        <v>1036.36</v>
      </c>
      <c r="L9" s="3"/>
      <c r="M9" s="3"/>
      <c r="N9" s="3"/>
      <c r="O9" s="3"/>
      <c r="P9" s="3">
        <f>SUM(B9:O9)</f>
        <v>8291.28</v>
      </c>
    </row>
    <row r="10" spans="1:16" ht="12.75">
      <c r="A10" s="3" t="s">
        <v>706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SUM(C10:O10)</f>
        <v>0</v>
      </c>
    </row>
    <row r="11" spans="1:16" ht="12.75">
      <c r="A11" s="3" t="s">
        <v>722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3"/>
      <c r="N11" s="3"/>
      <c r="O11" s="3"/>
      <c r="P11" s="3">
        <f>SUM(C11:O11)</f>
        <v>0</v>
      </c>
    </row>
    <row r="12" spans="1:16" ht="22.5">
      <c r="A12" s="4" t="s">
        <v>786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2.5">
      <c r="A13" s="4" t="s">
        <v>794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2.5">
      <c r="A14" s="4" t="s">
        <v>334</v>
      </c>
      <c r="B14" s="3"/>
      <c r="C14" s="3"/>
      <c r="D14" s="3"/>
      <c r="E14" s="3"/>
      <c r="F14" s="3"/>
      <c r="G14" s="3"/>
      <c r="H14" s="3">
        <v>12103</v>
      </c>
      <c r="I14" s="3"/>
      <c r="J14" s="3"/>
      <c r="K14" s="3"/>
      <c r="L14" s="3"/>
      <c r="M14" s="3"/>
      <c r="N14" s="3"/>
      <c r="O14" s="3"/>
      <c r="P14" s="3">
        <f>SUM(F14:O14)</f>
        <v>12103</v>
      </c>
    </row>
    <row r="15" spans="1:16" ht="12.75">
      <c r="A15" s="4" t="s">
        <v>45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 t="s">
        <v>745</v>
      </c>
      <c r="B16" s="3"/>
      <c r="C16" s="3"/>
      <c r="D16" s="3"/>
      <c r="E16" s="3"/>
      <c r="F16" s="3">
        <v>706</v>
      </c>
      <c r="G16" s="3"/>
      <c r="H16" s="3"/>
      <c r="I16" s="3"/>
      <c r="J16" s="3"/>
      <c r="K16" s="3"/>
      <c r="L16" s="3"/>
      <c r="M16" s="3"/>
      <c r="N16" s="3"/>
      <c r="O16" s="3"/>
      <c r="P16" s="3">
        <f>SUM(C16:O16)</f>
        <v>706</v>
      </c>
    </row>
    <row r="17" spans="1:16" ht="12.75">
      <c r="A17" s="3" t="s">
        <v>829</v>
      </c>
      <c r="B17" s="3"/>
      <c r="C17" s="3">
        <v>781.44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781.44</v>
      </c>
    </row>
    <row r="18" spans="1:16" ht="45">
      <c r="A18" s="4" t="s">
        <v>852</v>
      </c>
      <c r="B18" s="3"/>
      <c r="C18" s="3">
        <v>266.36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266.36</v>
      </c>
    </row>
    <row r="19" spans="1:16" ht="12.75">
      <c r="A19" s="3" t="s">
        <v>880</v>
      </c>
      <c r="B19" s="3"/>
      <c r="C19" s="3"/>
      <c r="D19" s="3">
        <v>147.68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147.68</v>
      </c>
    </row>
    <row r="20" spans="1:16" ht="45">
      <c r="A20" s="4" t="s">
        <v>884</v>
      </c>
      <c r="B20" s="3"/>
      <c r="C20" s="3"/>
      <c r="D20" s="3">
        <v>302.04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302.04</v>
      </c>
    </row>
    <row r="21" spans="1:16" ht="12.75">
      <c r="A21" s="3" t="s">
        <v>137</v>
      </c>
      <c r="B21" s="3"/>
      <c r="C21" s="3"/>
      <c r="D21" s="3"/>
      <c r="E21" s="3">
        <v>390.72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390.72</v>
      </c>
    </row>
    <row r="22" spans="1:16" ht="12.75">
      <c r="A22" s="3" t="s">
        <v>109</v>
      </c>
      <c r="B22" s="3"/>
      <c r="C22" s="3"/>
      <c r="D22" s="3"/>
      <c r="E22" s="3">
        <v>55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55</v>
      </c>
    </row>
    <row r="23" spans="1:16" ht="33.75">
      <c r="A23" s="4" t="s">
        <v>143</v>
      </c>
      <c r="B23" s="3"/>
      <c r="C23" s="3"/>
      <c r="D23" s="3"/>
      <c r="E23" s="3">
        <v>2581.82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2581.82</v>
      </c>
    </row>
    <row r="24" spans="1:16" ht="22.5">
      <c r="A24" s="4" t="s">
        <v>144</v>
      </c>
      <c r="B24" s="3"/>
      <c r="C24" s="3"/>
      <c r="D24" s="3"/>
      <c r="E24" s="3">
        <v>799.44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799.44</v>
      </c>
    </row>
    <row r="25" spans="1:16" ht="33.75">
      <c r="A25" s="4" t="s">
        <v>153</v>
      </c>
      <c r="B25" s="3"/>
      <c r="C25" s="3"/>
      <c r="D25" s="3"/>
      <c r="E25" s="3"/>
      <c r="F25" s="3">
        <v>390.72</v>
      </c>
      <c r="G25" s="3"/>
      <c r="H25" s="3"/>
      <c r="I25" s="3"/>
      <c r="J25" s="3"/>
      <c r="K25" s="3"/>
      <c r="L25" s="3"/>
      <c r="M25" s="3"/>
      <c r="N25" s="3"/>
      <c r="O25" s="3"/>
      <c r="P25" s="3">
        <v>390.72</v>
      </c>
    </row>
    <row r="26" spans="1:16" ht="12.75">
      <c r="A26" s="3" t="s">
        <v>160</v>
      </c>
      <c r="B26" s="3"/>
      <c r="C26" s="3"/>
      <c r="D26" s="3"/>
      <c r="E26" s="3"/>
      <c r="F26" s="3">
        <v>2340.88</v>
      </c>
      <c r="G26" s="3"/>
      <c r="H26" s="3"/>
      <c r="I26" s="3"/>
      <c r="J26" s="3"/>
      <c r="K26" s="3"/>
      <c r="L26" s="3"/>
      <c r="M26" s="3"/>
      <c r="N26" s="3"/>
      <c r="O26" s="3"/>
      <c r="P26" s="3">
        <v>2340.88</v>
      </c>
    </row>
    <row r="27" spans="1:16" ht="12.75">
      <c r="A27" s="3" t="s">
        <v>189</v>
      </c>
      <c r="B27" s="3"/>
      <c r="C27" s="3"/>
      <c r="D27" s="3"/>
      <c r="E27" s="3"/>
      <c r="F27" s="3">
        <v>390.72</v>
      </c>
      <c r="G27" s="3"/>
      <c r="H27" s="3"/>
      <c r="I27" s="3"/>
      <c r="J27" s="3"/>
      <c r="K27" s="3"/>
      <c r="L27" s="3"/>
      <c r="M27" s="3"/>
      <c r="N27" s="3"/>
      <c r="O27" s="3"/>
      <c r="P27" s="3">
        <v>390.72</v>
      </c>
    </row>
    <row r="28" spans="1:16" ht="12.75">
      <c r="A28" s="3" t="s">
        <v>194</v>
      </c>
      <c r="B28" s="3"/>
      <c r="C28" s="3"/>
      <c r="D28" s="3"/>
      <c r="E28" s="3"/>
      <c r="F28" s="3">
        <v>260</v>
      </c>
      <c r="G28" s="3"/>
      <c r="H28" s="3"/>
      <c r="I28" s="3"/>
      <c r="J28" s="3"/>
      <c r="K28" s="3"/>
      <c r="L28" s="3"/>
      <c r="M28" s="3"/>
      <c r="N28" s="3"/>
      <c r="O28" s="3"/>
      <c r="P28" s="3">
        <f>SUM(D28:O28)</f>
        <v>260</v>
      </c>
    </row>
    <row r="29" spans="1:16" ht="12.75">
      <c r="A29" s="3" t="s">
        <v>195</v>
      </c>
      <c r="B29" s="3"/>
      <c r="C29" s="3"/>
      <c r="D29" s="3"/>
      <c r="E29" s="3"/>
      <c r="F29" s="3">
        <v>390.72</v>
      </c>
      <c r="G29" s="3"/>
      <c r="H29" s="3"/>
      <c r="I29" s="3"/>
      <c r="J29" s="3"/>
      <c r="K29" s="3"/>
      <c r="L29" s="3"/>
      <c r="M29" s="3"/>
      <c r="N29" s="3"/>
      <c r="O29" s="3"/>
      <c r="P29" s="3">
        <v>390.72</v>
      </c>
    </row>
    <row r="30" spans="1:16" ht="12.75">
      <c r="A30" s="3" t="s">
        <v>372</v>
      </c>
      <c r="B30" s="3"/>
      <c r="C30" s="3"/>
      <c r="D30" s="3"/>
      <c r="E30" s="3"/>
      <c r="F30" s="3"/>
      <c r="G30" s="3"/>
      <c r="H30" s="3">
        <v>28888.92</v>
      </c>
      <c r="I30" s="3"/>
      <c r="J30" s="3"/>
      <c r="K30" s="3"/>
      <c r="L30" s="3"/>
      <c r="M30" s="3"/>
      <c r="N30" s="3"/>
      <c r="O30" s="3"/>
      <c r="P30" s="3">
        <f>SUM(C30:O30)</f>
        <v>28888.92</v>
      </c>
    </row>
    <row r="31" spans="1:16" ht="12.75">
      <c r="A31" s="3" t="s">
        <v>127</v>
      </c>
      <c r="B31" s="3"/>
      <c r="C31" s="3"/>
      <c r="D31" s="3"/>
      <c r="E31" s="3"/>
      <c r="F31" s="3"/>
      <c r="G31" s="3"/>
      <c r="H31" s="3"/>
      <c r="I31" s="3">
        <v>4069.57</v>
      </c>
      <c r="J31" s="3"/>
      <c r="K31" s="3"/>
      <c r="L31" s="3"/>
      <c r="M31" s="3"/>
      <c r="N31" s="3"/>
      <c r="O31" s="3"/>
      <c r="P31" s="3">
        <v>4069.57</v>
      </c>
    </row>
    <row r="32" spans="1:16" ht="22.5">
      <c r="A32" s="4" t="s">
        <v>387</v>
      </c>
      <c r="B32" s="3"/>
      <c r="C32" s="3"/>
      <c r="D32" s="3"/>
      <c r="E32" s="3"/>
      <c r="F32" s="3"/>
      <c r="G32" s="3">
        <v>871.94</v>
      </c>
      <c r="H32" s="3"/>
      <c r="I32" s="3"/>
      <c r="J32" s="3"/>
      <c r="K32" s="3"/>
      <c r="L32" s="3"/>
      <c r="M32" s="3"/>
      <c r="N32" s="3"/>
      <c r="O32" s="3"/>
      <c r="P32" s="3">
        <v>871.94</v>
      </c>
    </row>
    <row r="33" spans="1:16" ht="12.75">
      <c r="A33" s="3" t="s">
        <v>709</v>
      </c>
      <c r="B33" s="3"/>
      <c r="C33" s="3"/>
      <c r="D33" s="3"/>
      <c r="E33" s="3"/>
      <c r="F33" s="3">
        <v>168.5</v>
      </c>
      <c r="G33" s="3"/>
      <c r="H33" s="3"/>
      <c r="I33" s="3"/>
      <c r="J33" s="3"/>
      <c r="K33" s="3"/>
      <c r="L33" s="3"/>
      <c r="M33" s="3"/>
      <c r="N33" s="3"/>
      <c r="O33" s="3"/>
      <c r="P33" s="3">
        <f>SUM(C33:O33)</f>
        <v>168.5</v>
      </c>
    </row>
    <row r="34" spans="1:16" ht="12.75">
      <c r="A34" s="3" t="s">
        <v>710</v>
      </c>
      <c r="B34" s="3"/>
      <c r="C34" s="3"/>
      <c r="D34" s="3"/>
      <c r="E34" s="3"/>
      <c r="F34" s="3">
        <v>54</v>
      </c>
      <c r="G34" s="3"/>
      <c r="H34" s="3"/>
      <c r="I34" s="3"/>
      <c r="J34" s="3"/>
      <c r="K34" s="3"/>
      <c r="L34" s="3"/>
      <c r="M34" s="3"/>
      <c r="N34" s="3"/>
      <c r="O34" s="3"/>
      <c r="P34" s="3">
        <f>SUM(C34:O34)</f>
        <v>54</v>
      </c>
    </row>
    <row r="35" spans="1:16" ht="12.75">
      <c r="A35" s="3" t="s">
        <v>735</v>
      </c>
      <c r="B35" s="3"/>
      <c r="C35" s="3"/>
      <c r="D35" s="3"/>
      <c r="E35" s="3"/>
      <c r="F35" s="3">
        <v>150</v>
      </c>
      <c r="G35" s="3"/>
      <c r="H35" s="3"/>
      <c r="I35" s="3"/>
      <c r="J35" s="3"/>
      <c r="K35" s="3"/>
      <c r="L35" s="3"/>
      <c r="M35" s="3"/>
      <c r="N35" s="3"/>
      <c r="O35" s="3"/>
      <c r="P35" s="3">
        <v>150</v>
      </c>
    </row>
    <row r="36" spans="1:16" ht="12.75">
      <c r="A36" s="3" t="s">
        <v>484</v>
      </c>
      <c r="B36" s="3"/>
      <c r="C36" s="3"/>
      <c r="D36" s="3"/>
      <c r="E36" s="3">
        <v>130005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>SUM(C36:O36)</f>
        <v>130005</v>
      </c>
    </row>
    <row r="37" spans="1:16" ht="12.75">
      <c r="A37" s="3" t="s">
        <v>232</v>
      </c>
      <c r="B37" s="3"/>
      <c r="C37" s="3">
        <v>1640.25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>SUM(C37:O37)</f>
        <v>1640.25</v>
      </c>
    </row>
    <row r="38" spans="1:16" ht="12.75">
      <c r="A38" s="3" t="s">
        <v>760</v>
      </c>
      <c r="B38" s="3"/>
      <c r="C38" s="3"/>
      <c r="D38" s="3"/>
      <c r="E38" s="3"/>
      <c r="F38" s="3"/>
      <c r="G38" s="3"/>
      <c r="H38" s="3">
        <v>251.36</v>
      </c>
      <c r="I38" s="3"/>
      <c r="J38" s="3"/>
      <c r="K38" s="3"/>
      <c r="L38" s="3"/>
      <c r="M38" s="3"/>
      <c r="N38" s="3"/>
      <c r="O38" s="3"/>
      <c r="P38" s="3">
        <f>SUM(E38:O38)</f>
        <v>251.36</v>
      </c>
    </row>
    <row r="39" spans="1:16" ht="12.75">
      <c r="A39" s="3" t="s">
        <v>256</v>
      </c>
      <c r="B39" s="3"/>
      <c r="C39" s="3"/>
      <c r="D39" s="3">
        <v>871.44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871.44</v>
      </c>
    </row>
    <row r="40" spans="1:16" ht="12.75">
      <c r="A40" s="3" t="s">
        <v>634</v>
      </c>
      <c r="B40" s="3">
        <v>0.6</v>
      </c>
      <c r="C40" s="3">
        <f>B40*B1</f>
        <v>1554.54</v>
      </c>
      <c r="D40" s="3">
        <f>B40*B1</f>
        <v>1554.54</v>
      </c>
      <c r="E40" s="3">
        <f>B40*B1</f>
        <v>1554.54</v>
      </c>
      <c r="F40" s="3">
        <f>B40*B1</f>
        <v>1554.54</v>
      </c>
      <c r="G40" s="3">
        <f>B40*B1</f>
        <v>1554.54</v>
      </c>
      <c r="H40" s="3">
        <f>B40*B1</f>
        <v>1554.54</v>
      </c>
      <c r="I40" s="3">
        <v>1554.54</v>
      </c>
      <c r="J40" s="3">
        <v>1554.54</v>
      </c>
      <c r="K40" s="3">
        <v>1554.54</v>
      </c>
      <c r="L40" s="3"/>
      <c r="M40" s="3"/>
      <c r="N40" s="3"/>
      <c r="O40" s="3"/>
      <c r="P40" s="3">
        <f aca="true" t="shared" si="0" ref="P40:P49">SUM(C40:O40)</f>
        <v>13990.86</v>
      </c>
    </row>
    <row r="41" spans="1:16" ht="12.75">
      <c r="A41" s="4" t="s">
        <v>243</v>
      </c>
      <c r="B41" s="3"/>
      <c r="C41" s="3"/>
      <c r="D41" s="3">
        <v>570.72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570.72</v>
      </c>
    </row>
    <row r="42" spans="1:16" ht="12.75">
      <c r="A42" s="4" t="s">
        <v>247</v>
      </c>
      <c r="B42" s="3"/>
      <c r="C42" s="3"/>
      <c r="D42" s="3">
        <v>781.44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0"/>
        <v>781.44</v>
      </c>
    </row>
    <row r="43" spans="1:16" ht="22.5">
      <c r="A43" s="4" t="s">
        <v>297</v>
      </c>
      <c r="B43" s="3"/>
      <c r="C43" s="3"/>
      <c r="D43" s="3"/>
      <c r="E43" s="3"/>
      <c r="F43" s="3">
        <v>1948.44</v>
      </c>
      <c r="G43" s="3"/>
      <c r="H43" s="3"/>
      <c r="I43" s="3"/>
      <c r="J43" s="3"/>
      <c r="K43" s="3"/>
      <c r="L43" s="3"/>
      <c r="M43" s="3"/>
      <c r="N43" s="3"/>
      <c r="O43" s="3"/>
      <c r="P43" s="3">
        <f t="shared" si="0"/>
        <v>1948.44</v>
      </c>
    </row>
    <row r="44" spans="1:16" ht="12.75">
      <c r="A44" s="3" t="s">
        <v>298</v>
      </c>
      <c r="B44" s="3"/>
      <c r="C44" s="3"/>
      <c r="D44" s="3"/>
      <c r="E44" s="3"/>
      <c r="F44" s="3">
        <v>390.72</v>
      </c>
      <c r="G44" s="3"/>
      <c r="H44" s="3"/>
      <c r="I44" s="3"/>
      <c r="J44" s="3"/>
      <c r="K44" s="3"/>
      <c r="L44" s="3"/>
      <c r="M44" s="3"/>
      <c r="N44" s="3"/>
      <c r="O44" s="3"/>
      <c r="P44" s="3">
        <f t="shared" si="0"/>
        <v>390.72</v>
      </c>
    </row>
    <row r="45" spans="1:16" ht="12.75">
      <c r="A45" s="3" t="s">
        <v>675</v>
      </c>
      <c r="B45" s="3"/>
      <c r="C45" s="3"/>
      <c r="D45" s="3"/>
      <c r="E45" s="3"/>
      <c r="F45" s="3">
        <v>390.72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390.72</v>
      </c>
    </row>
    <row r="46" spans="1:16" ht="12.75">
      <c r="A46" s="3" t="s">
        <v>312</v>
      </c>
      <c r="B46" s="3"/>
      <c r="C46" s="3"/>
      <c r="D46" s="3"/>
      <c r="E46" s="3"/>
      <c r="F46" s="3">
        <v>1172.16</v>
      </c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1172.16</v>
      </c>
    </row>
    <row r="47" spans="1:16" ht="12.75">
      <c r="A47" s="3" t="s">
        <v>336</v>
      </c>
      <c r="B47" s="3"/>
      <c r="C47" s="3"/>
      <c r="D47" s="3"/>
      <c r="E47" s="3"/>
      <c r="F47" s="3"/>
      <c r="G47" s="3">
        <v>195.36</v>
      </c>
      <c r="H47" s="3"/>
      <c r="I47" s="3"/>
      <c r="J47" s="3"/>
      <c r="K47" s="3"/>
      <c r="L47" s="3"/>
      <c r="M47" s="3"/>
      <c r="N47" s="3"/>
      <c r="O47" s="3"/>
      <c r="P47" s="3">
        <f t="shared" si="0"/>
        <v>195.36</v>
      </c>
    </row>
    <row r="48" spans="1:16" ht="12.75">
      <c r="A48" s="4" t="s">
        <v>348</v>
      </c>
      <c r="B48" s="3"/>
      <c r="C48" s="3"/>
      <c r="D48" s="3"/>
      <c r="E48" s="3"/>
      <c r="F48" s="3"/>
      <c r="G48" s="3">
        <v>390.72</v>
      </c>
      <c r="H48" s="3"/>
      <c r="I48" s="3"/>
      <c r="J48" s="3"/>
      <c r="K48" s="3"/>
      <c r="L48" s="3"/>
      <c r="M48" s="3"/>
      <c r="N48" s="3"/>
      <c r="O48" s="3"/>
      <c r="P48" s="3">
        <f t="shared" si="0"/>
        <v>390.72</v>
      </c>
    </row>
    <row r="49" spans="1:16" ht="12.75">
      <c r="A49" s="4" t="s">
        <v>433</v>
      </c>
      <c r="B49" s="3"/>
      <c r="C49" s="3"/>
      <c r="D49" s="3"/>
      <c r="E49" s="3"/>
      <c r="F49" s="3"/>
      <c r="G49" s="3"/>
      <c r="H49" s="3">
        <v>18613.48</v>
      </c>
      <c r="I49" s="3"/>
      <c r="J49" s="3"/>
      <c r="K49" s="3"/>
      <c r="L49" s="3"/>
      <c r="M49" s="3"/>
      <c r="N49" s="3"/>
      <c r="O49" s="3"/>
      <c r="P49" s="3">
        <f t="shared" si="0"/>
        <v>18613.48</v>
      </c>
    </row>
    <row r="50" spans="1:16" ht="22.5">
      <c r="A50" s="4" t="s">
        <v>458</v>
      </c>
      <c r="B50" s="3"/>
      <c r="C50" s="3"/>
      <c r="D50" s="3"/>
      <c r="E50" s="3"/>
      <c r="F50" s="3"/>
      <c r="G50" s="3"/>
      <c r="H50" s="3">
        <v>3450.06</v>
      </c>
      <c r="I50" s="3"/>
      <c r="J50" s="3"/>
      <c r="K50" s="3"/>
      <c r="L50" s="3"/>
      <c r="M50" s="3"/>
      <c r="N50" s="3"/>
      <c r="O50" s="3"/>
      <c r="P50" s="3">
        <f>SUM(B50:O50)</f>
        <v>3450.06</v>
      </c>
    </row>
    <row r="51" spans="1:16" ht="12.75">
      <c r="A51" s="4" t="s">
        <v>36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4" t="s">
        <v>465</v>
      </c>
      <c r="B52" s="3"/>
      <c r="C52" s="3"/>
      <c r="D52" s="3"/>
      <c r="E52" s="3">
        <v>24000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>SUM(C52:O52)</f>
        <v>24000</v>
      </c>
    </row>
    <row r="53" spans="1:16" ht="33.75">
      <c r="A53" s="4" t="s">
        <v>581</v>
      </c>
      <c r="B53" s="3"/>
      <c r="C53" s="3"/>
      <c r="D53" s="3"/>
      <c r="E53" s="3"/>
      <c r="F53" s="3"/>
      <c r="G53" s="3"/>
      <c r="H53" s="3"/>
      <c r="I53" s="3"/>
      <c r="J53" s="3">
        <v>1051.6</v>
      </c>
      <c r="K53" s="3"/>
      <c r="L53" s="3"/>
      <c r="M53" s="3"/>
      <c r="N53" s="3"/>
      <c r="O53" s="3"/>
      <c r="P53" s="3">
        <v>1051.6</v>
      </c>
    </row>
    <row r="54" spans="1:16" ht="22.5">
      <c r="A54" s="4" t="s">
        <v>35</v>
      </c>
      <c r="B54" s="3"/>
      <c r="C54" s="3"/>
      <c r="D54" s="3"/>
      <c r="E54" s="3"/>
      <c r="F54" s="3"/>
      <c r="G54" s="3"/>
      <c r="H54" s="3"/>
      <c r="I54" s="3"/>
      <c r="J54" s="3"/>
      <c r="K54" s="3">
        <v>97.68</v>
      </c>
      <c r="L54" s="3"/>
      <c r="M54" s="3"/>
      <c r="N54" s="3"/>
      <c r="O54" s="3"/>
      <c r="P54" s="3">
        <v>97.68</v>
      </c>
    </row>
    <row r="55" spans="1:16" ht="12.75">
      <c r="A55" s="4" t="s">
        <v>467</v>
      </c>
      <c r="B55" s="3"/>
      <c r="C55" s="3"/>
      <c r="D55" s="3"/>
      <c r="E55" s="3"/>
      <c r="F55" s="3"/>
      <c r="G55" s="3"/>
      <c r="H55" s="3">
        <v>1000</v>
      </c>
      <c r="I55" s="3"/>
      <c r="J55" s="3"/>
      <c r="K55" s="3"/>
      <c r="L55" s="3"/>
      <c r="M55" s="3"/>
      <c r="N55" s="3"/>
      <c r="O55" s="3"/>
      <c r="P55" s="3">
        <f>SUM(C55:O55)</f>
        <v>1000</v>
      </c>
    </row>
    <row r="56" spans="1:16" ht="12.75">
      <c r="A56" s="4" t="s">
        <v>451</v>
      </c>
      <c r="B56" s="3"/>
      <c r="C56" s="3"/>
      <c r="D56" s="3"/>
      <c r="E56" s="3"/>
      <c r="F56" s="3"/>
      <c r="G56" s="3"/>
      <c r="H56" s="3"/>
      <c r="I56" s="3"/>
      <c r="J56" s="3"/>
      <c r="K56" s="3">
        <v>308.04</v>
      </c>
      <c r="L56" s="3"/>
      <c r="M56" s="3"/>
      <c r="N56" s="3"/>
      <c r="O56" s="3"/>
      <c r="P56" s="3">
        <v>308.04</v>
      </c>
    </row>
    <row r="57" spans="1:16" ht="12.75">
      <c r="A57" s="4" t="s">
        <v>793</v>
      </c>
      <c r="B57" s="3"/>
      <c r="C57" s="3"/>
      <c r="D57" s="3"/>
      <c r="E57" s="3"/>
      <c r="F57" s="3"/>
      <c r="G57" s="3"/>
      <c r="H57" s="3"/>
      <c r="I57" s="3"/>
      <c r="J57" s="3"/>
      <c r="K57" s="3">
        <v>97.68</v>
      </c>
      <c r="L57" s="3"/>
      <c r="M57" s="3"/>
      <c r="N57" s="3"/>
      <c r="O57" s="3"/>
      <c r="P57" s="3">
        <v>97.68</v>
      </c>
    </row>
    <row r="58" spans="1:16" ht="24" customHeight="1">
      <c r="A58" s="4" t="s">
        <v>774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>SUM(D58:O58)</f>
        <v>0</v>
      </c>
    </row>
    <row r="59" spans="1:16" ht="12.75">
      <c r="A59" s="3" t="s">
        <v>628</v>
      </c>
      <c r="B59" s="3"/>
      <c r="C59" s="3">
        <v>90.68</v>
      </c>
      <c r="D59" s="3">
        <v>90.68</v>
      </c>
      <c r="E59" s="3">
        <v>90.68</v>
      </c>
      <c r="F59" s="3">
        <v>90.68</v>
      </c>
      <c r="G59" s="3">
        <v>90.68</v>
      </c>
      <c r="H59" s="3">
        <v>90.68</v>
      </c>
      <c r="I59" s="3">
        <v>302.27</v>
      </c>
      <c r="J59" s="3">
        <v>302.27</v>
      </c>
      <c r="K59" s="3">
        <v>302.27</v>
      </c>
      <c r="L59" s="3"/>
      <c r="M59" s="3"/>
      <c r="N59" s="3"/>
      <c r="O59" s="3"/>
      <c r="P59" s="3">
        <f>SUM(C59:O59)</f>
        <v>1450.8899999999999</v>
      </c>
    </row>
    <row r="60" spans="1:16" ht="12.75">
      <c r="A60" s="3" t="s">
        <v>689</v>
      </c>
      <c r="B60" s="3"/>
      <c r="C60" s="3">
        <v>2712</v>
      </c>
      <c r="D60" s="3">
        <v>2712</v>
      </c>
      <c r="E60" s="3">
        <v>2712</v>
      </c>
      <c r="F60" s="3">
        <v>2712</v>
      </c>
      <c r="G60" s="3">
        <v>2712</v>
      </c>
      <c r="H60" s="3">
        <v>2712</v>
      </c>
      <c r="I60" s="3">
        <v>2712</v>
      </c>
      <c r="J60" s="3">
        <v>2712</v>
      </c>
      <c r="K60" s="3">
        <v>2712</v>
      </c>
      <c r="L60" s="3"/>
      <c r="M60" s="3"/>
      <c r="N60" s="3"/>
      <c r="O60" s="3"/>
      <c r="P60" s="3">
        <f>SUM(C60:O60)</f>
        <v>24408</v>
      </c>
    </row>
    <row r="61" spans="1:16" ht="22.5">
      <c r="A61" s="4" t="s">
        <v>417</v>
      </c>
      <c r="B61" s="3"/>
      <c r="C61" s="3">
        <v>2034</v>
      </c>
      <c r="D61" s="3">
        <v>2034</v>
      </c>
      <c r="E61" s="3">
        <v>2034</v>
      </c>
      <c r="F61" s="3">
        <v>2034</v>
      </c>
      <c r="G61" s="3">
        <v>2034</v>
      </c>
      <c r="H61" s="3">
        <v>2034</v>
      </c>
      <c r="I61" s="3">
        <v>2034</v>
      </c>
      <c r="J61" s="3">
        <v>2034</v>
      </c>
      <c r="K61" s="3">
        <v>2034</v>
      </c>
      <c r="L61" s="3"/>
      <c r="M61" s="3"/>
      <c r="N61" s="3"/>
      <c r="O61" s="3"/>
      <c r="P61" s="3">
        <f>SUM(C61:O61)</f>
        <v>18306</v>
      </c>
    </row>
    <row r="62" spans="1:16" ht="12.75">
      <c r="A62" s="3" t="s">
        <v>614</v>
      </c>
      <c r="B62" s="3"/>
      <c r="C62" s="3">
        <f>SUM(C4:C61)</f>
        <v>20738.320000000003</v>
      </c>
      <c r="D62" s="3">
        <f>SUM(D4:D61)</f>
        <v>23713.550000000003</v>
      </c>
      <c r="E62" s="3">
        <f>SUM(E4:E61)</f>
        <v>176918.61000000002</v>
      </c>
      <c r="F62" s="3">
        <f>SUM(F4:F61)</f>
        <v>27840.210000000006</v>
      </c>
      <c r="G62" s="3">
        <f aca="true" t="shared" si="1" ref="G62:N62">SUM(G4:G61)</f>
        <v>20544.65</v>
      </c>
      <c r="H62" s="3">
        <f t="shared" si="1"/>
        <v>83393.45</v>
      </c>
      <c r="I62" s="3">
        <f t="shared" si="1"/>
        <v>23367.79</v>
      </c>
      <c r="J62" s="3">
        <f>SUM(J4:J61)</f>
        <v>20349.82</v>
      </c>
      <c r="K62" s="3">
        <f>SUM(K4:K61)</f>
        <v>19801.620000000003</v>
      </c>
      <c r="L62" s="3">
        <f t="shared" si="1"/>
        <v>0</v>
      </c>
      <c r="M62" s="3">
        <f t="shared" si="1"/>
        <v>0</v>
      </c>
      <c r="N62" s="3">
        <f t="shared" si="1"/>
        <v>0</v>
      </c>
      <c r="O62" s="3">
        <f>SUM(O4:O61)</f>
        <v>0</v>
      </c>
      <c r="P62" s="3">
        <f>SUM(P4:P61)</f>
        <v>416668.41999999975</v>
      </c>
    </row>
    <row r="63" spans="1:16" ht="12.75">
      <c r="A63" s="3" t="s">
        <v>618</v>
      </c>
      <c r="B63" s="3"/>
      <c r="C63" s="3">
        <v>22148.5</v>
      </c>
      <c r="D63" s="3">
        <v>18935.42</v>
      </c>
      <c r="E63" s="3">
        <v>37221.01</v>
      </c>
      <c r="F63" s="3">
        <v>35578.3</v>
      </c>
      <c r="G63" s="3">
        <v>37447.68</v>
      </c>
      <c r="H63" s="3">
        <v>23530.27</v>
      </c>
      <c r="I63" s="3">
        <v>40188.01</v>
      </c>
      <c r="J63" s="3">
        <v>41509.07</v>
      </c>
      <c r="K63" s="3">
        <v>19793.75</v>
      </c>
      <c r="L63" s="3"/>
      <c r="M63" s="3"/>
      <c r="N63" s="3"/>
      <c r="O63" s="9"/>
      <c r="P63" s="3">
        <f>SUM(C63:O63)+P64</f>
        <v>317912.31</v>
      </c>
    </row>
    <row r="64" spans="1:16" s="1" customFormat="1" ht="12.75">
      <c r="A64" s="3" t="s">
        <v>699</v>
      </c>
      <c r="C64" s="3"/>
      <c r="D64" s="3"/>
      <c r="E64" s="3"/>
      <c r="F64" s="3"/>
      <c r="G64" s="3">
        <v>21353.5</v>
      </c>
      <c r="H64" s="3">
        <v>4451.7</v>
      </c>
      <c r="I64" s="3">
        <v>4451.7</v>
      </c>
      <c r="J64" s="3">
        <v>4451.7</v>
      </c>
      <c r="K64" s="3">
        <v>4451.7</v>
      </c>
      <c r="L64" s="3"/>
      <c r="M64" s="3"/>
      <c r="N64" s="3"/>
      <c r="P64" s="3">
        <f>SUM(C64:O64)+2400</f>
        <v>41560.299999999996</v>
      </c>
    </row>
    <row r="65" spans="1:16" ht="12.75">
      <c r="A65" s="5" t="s">
        <v>619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>P63+P64-P62+P1</f>
        <v>-103507.92999999976</v>
      </c>
    </row>
    <row r="66" spans="1:16" ht="12.75">
      <c r="A66" s="3"/>
      <c r="B66" s="45" t="s">
        <v>686</v>
      </c>
      <c r="C66" s="46"/>
      <c r="D66" s="46"/>
      <c r="E66" s="46"/>
      <c r="F66" s="47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 t="s">
        <v>772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>SUM(F68:O68)</f>
        <v>0</v>
      </c>
    </row>
    <row r="70" ht="12.75">
      <c r="G70" s="2" t="s">
        <v>627</v>
      </c>
    </row>
  </sheetData>
  <sheetProtection/>
  <mergeCells count="1">
    <mergeCell ref="B66:F66"/>
  </mergeCells>
  <printOptions/>
  <pageMargins left="0.7" right="0.7" top="0.75" bottom="0.75" header="0.3" footer="0.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5" zoomScaleSheetLayoutView="75" zoomScalePageLayoutView="0" workbookViewId="0" topLeftCell="A19">
      <selection activeCell="P36" sqref="P36"/>
    </sheetView>
  </sheetViews>
  <sheetFormatPr defaultColWidth="9.125" defaultRowHeight="12.75"/>
  <cols>
    <col min="1" max="1" width="37.875" style="26" customWidth="1"/>
    <col min="2" max="2" width="16.75390625" style="26" customWidth="1"/>
    <col min="3" max="3" width="9.625" style="26" customWidth="1"/>
    <col min="4" max="4" width="12.875" style="26" customWidth="1"/>
    <col min="5" max="5" width="11.00390625" style="26" customWidth="1"/>
    <col min="6" max="6" width="9.125" style="26" customWidth="1"/>
    <col min="7" max="7" width="11.375" style="26" customWidth="1"/>
    <col min="8" max="8" width="9.625" style="26" bestFit="1" customWidth="1"/>
    <col min="9" max="9" width="9.875" style="26" customWidth="1"/>
    <col min="10" max="15" width="9.25390625" style="26" bestFit="1" customWidth="1"/>
    <col min="16" max="16" width="10.75390625" style="26" bestFit="1" customWidth="1"/>
    <col min="17" max="16384" width="9.125" style="26" customWidth="1"/>
  </cols>
  <sheetData>
    <row r="1" spans="1:16" s="25" customFormat="1" ht="15">
      <c r="A1" s="25" t="s">
        <v>621</v>
      </c>
      <c r="B1" s="25">
        <v>1843.7</v>
      </c>
      <c r="K1" s="25" t="s">
        <v>630</v>
      </c>
      <c r="M1" s="25" t="s">
        <v>811</v>
      </c>
      <c r="P1" s="25">
        <v>-54201.2</v>
      </c>
    </row>
    <row r="2" spans="1:2" ht="14.25">
      <c r="A2" s="26" t="s">
        <v>620</v>
      </c>
      <c r="B2" s="27">
        <f>PRODUCT(B1,10.65)</f>
        <v>19635.405000000002</v>
      </c>
    </row>
    <row r="3" spans="1:16" s="25" customFormat="1" ht="15">
      <c r="A3" s="25" t="s">
        <v>608</v>
      </c>
      <c r="B3" s="25" t="s">
        <v>609</v>
      </c>
      <c r="C3" s="25" t="s">
        <v>633</v>
      </c>
      <c r="D3" s="25" t="s">
        <v>637</v>
      </c>
      <c r="E3" s="25" t="s">
        <v>636</v>
      </c>
      <c r="F3" s="25" t="s">
        <v>635</v>
      </c>
      <c r="G3" s="25" t="s">
        <v>612</v>
      </c>
      <c r="H3" s="25" t="s">
        <v>613</v>
      </c>
      <c r="I3" s="25" t="s">
        <v>615</v>
      </c>
      <c r="J3" s="25" t="s">
        <v>616</v>
      </c>
      <c r="K3" s="25" t="s">
        <v>622</v>
      </c>
      <c r="L3" s="25" t="s">
        <v>623</v>
      </c>
      <c r="M3" s="25" t="s">
        <v>624</v>
      </c>
      <c r="N3" s="25" t="s">
        <v>625</v>
      </c>
      <c r="O3" s="25" t="s">
        <v>633</v>
      </c>
      <c r="P3" s="25" t="s">
        <v>626</v>
      </c>
    </row>
    <row r="4" spans="1:16" ht="14.25">
      <c r="A4" s="26" t="s">
        <v>610</v>
      </c>
      <c r="B4" s="26">
        <v>1.5</v>
      </c>
      <c r="C4" s="26">
        <f>B4*B1</f>
        <v>2765.55</v>
      </c>
      <c r="D4" s="26">
        <f>B4*B1</f>
        <v>2765.55</v>
      </c>
      <c r="E4" s="26">
        <f>B4*B1</f>
        <v>2765.55</v>
      </c>
      <c r="F4" s="26">
        <f>B4*B1</f>
        <v>2765.55</v>
      </c>
      <c r="G4" s="26">
        <f>B4*B1</f>
        <v>2765.55</v>
      </c>
      <c r="H4" s="26">
        <f>B4*B1</f>
        <v>2765.55</v>
      </c>
      <c r="I4" s="26">
        <v>2765.55</v>
      </c>
      <c r="J4" s="26">
        <v>2765.55</v>
      </c>
      <c r="K4" s="26">
        <v>2765.55</v>
      </c>
      <c r="P4" s="26">
        <f aca="true" t="shared" si="0" ref="P4:P11">SUM(C4:O4)</f>
        <v>24889.949999999997</v>
      </c>
    </row>
    <row r="5" spans="1:16" ht="14.25">
      <c r="A5" s="26" t="s">
        <v>652</v>
      </c>
      <c r="B5" s="26">
        <v>1.6</v>
      </c>
      <c r="C5" s="26">
        <f>B5*B1</f>
        <v>2949.92</v>
      </c>
      <c r="D5" s="26">
        <f>B5*B1</f>
        <v>2949.92</v>
      </c>
      <c r="E5" s="26">
        <f>B5*B1</f>
        <v>2949.92</v>
      </c>
      <c r="F5" s="26">
        <f>B5*B1</f>
        <v>2949.92</v>
      </c>
      <c r="G5" s="26">
        <f>B5*B1</f>
        <v>2949.92</v>
      </c>
      <c r="H5" s="26">
        <f>B5*B1</f>
        <v>2949.92</v>
      </c>
      <c r="I5" s="26">
        <v>2949.92</v>
      </c>
      <c r="J5" s="26">
        <v>2949.92</v>
      </c>
      <c r="K5" s="26">
        <v>2949.92</v>
      </c>
      <c r="P5" s="26">
        <f t="shared" si="0"/>
        <v>26549.28</v>
      </c>
    </row>
    <row r="6" spans="1:16" ht="14.25">
      <c r="A6" s="26" t="s">
        <v>611</v>
      </c>
      <c r="B6" s="26">
        <v>1.5</v>
      </c>
      <c r="C6" s="26">
        <f>B6*B1</f>
        <v>2765.55</v>
      </c>
      <c r="D6" s="26">
        <f>B6*B1</f>
        <v>2765.55</v>
      </c>
      <c r="E6" s="26">
        <f>B6*B1</f>
        <v>2765.55</v>
      </c>
      <c r="F6" s="26">
        <f>B6*B1</f>
        <v>2765.55</v>
      </c>
      <c r="G6" s="26">
        <f>B6*B1</f>
        <v>2765.55</v>
      </c>
      <c r="H6" s="26">
        <f>B6*B1</f>
        <v>2765.55</v>
      </c>
      <c r="I6" s="26">
        <v>2765.55</v>
      </c>
      <c r="J6" s="26">
        <v>2765.55</v>
      </c>
      <c r="K6" s="26">
        <v>2765.55</v>
      </c>
      <c r="P6" s="26">
        <f t="shared" si="0"/>
        <v>24889.949999999997</v>
      </c>
    </row>
    <row r="7" spans="1:16" ht="28.5">
      <c r="A7" s="28" t="s">
        <v>717</v>
      </c>
      <c r="C7" s="26">
        <v>390.72</v>
      </c>
      <c r="D7" s="27"/>
      <c r="P7" s="26">
        <f t="shared" si="0"/>
        <v>390.72</v>
      </c>
    </row>
    <row r="8" spans="1:16" ht="28.5">
      <c r="A8" s="28" t="s">
        <v>718</v>
      </c>
      <c r="P8" s="26">
        <f t="shared" si="0"/>
        <v>0</v>
      </c>
    </row>
    <row r="9" spans="1:16" ht="14.25">
      <c r="A9" s="26" t="s">
        <v>706</v>
      </c>
      <c r="P9" s="26">
        <f t="shared" si="0"/>
        <v>0</v>
      </c>
    </row>
    <row r="10" spans="1:16" ht="14.25">
      <c r="A10" s="26" t="s">
        <v>44</v>
      </c>
      <c r="F10" s="26">
        <v>504.5</v>
      </c>
      <c r="P10" s="26">
        <v>504.5</v>
      </c>
    </row>
    <row r="11" spans="1:16" ht="14.25">
      <c r="A11" s="26" t="s">
        <v>708</v>
      </c>
      <c r="B11" s="26">
        <v>0.4</v>
      </c>
      <c r="C11" s="26">
        <v>737.48</v>
      </c>
      <c r="D11" s="26">
        <f>B11*B1</f>
        <v>737.48</v>
      </c>
      <c r="E11" s="26">
        <f>B11*B1</f>
        <v>737.48</v>
      </c>
      <c r="F11" s="26">
        <f>B11*B1</f>
        <v>737.48</v>
      </c>
      <c r="G11" s="26">
        <f>B11*B1</f>
        <v>737.48</v>
      </c>
      <c r="H11" s="26">
        <f>B11*B1</f>
        <v>737.48</v>
      </c>
      <c r="I11" s="26">
        <v>737.48</v>
      </c>
      <c r="J11" s="26">
        <v>737.48</v>
      </c>
      <c r="K11" s="26">
        <v>737.48</v>
      </c>
      <c r="P11" s="26">
        <f t="shared" si="0"/>
        <v>6637.32</v>
      </c>
    </row>
    <row r="12" spans="1:16" ht="14.25">
      <c r="A12" s="26" t="s">
        <v>719</v>
      </c>
      <c r="I12" s="26">
        <v>9682</v>
      </c>
      <c r="P12" s="26">
        <f>SUM(C12:O12)</f>
        <v>9682</v>
      </c>
    </row>
    <row r="13" spans="1:16" ht="30" customHeight="1">
      <c r="A13" s="28" t="s">
        <v>786</v>
      </c>
      <c r="P13" s="26">
        <v>0</v>
      </c>
    </row>
    <row r="14" ht="28.5">
      <c r="A14" s="28" t="s">
        <v>45</v>
      </c>
    </row>
    <row r="15" spans="1:16" ht="28.5">
      <c r="A15" s="30" t="s">
        <v>790</v>
      </c>
      <c r="P15" s="26">
        <v>0</v>
      </c>
    </row>
    <row r="16" spans="1:16" ht="14.25">
      <c r="A16" s="26" t="s">
        <v>709</v>
      </c>
      <c r="B16" s="3"/>
      <c r="C16" s="3"/>
      <c r="D16" s="3"/>
      <c r="E16" s="3"/>
      <c r="F16" s="3">
        <v>227.5</v>
      </c>
      <c r="G16" s="3"/>
      <c r="H16" s="3"/>
      <c r="I16" s="3"/>
      <c r="J16" s="3"/>
      <c r="K16" s="3"/>
      <c r="L16" s="3"/>
      <c r="M16" s="3"/>
      <c r="N16" s="3"/>
      <c r="O16" s="3"/>
      <c r="P16" s="3">
        <v>227.5</v>
      </c>
    </row>
    <row r="17" spans="1:16" ht="14.25">
      <c r="A17" s="26" t="s">
        <v>730</v>
      </c>
      <c r="B17" s="3"/>
      <c r="C17" s="3"/>
      <c r="D17" s="3"/>
      <c r="E17" s="3"/>
      <c r="F17" s="3">
        <v>49</v>
      </c>
      <c r="G17" s="3"/>
      <c r="H17" s="3"/>
      <c r="I17" s="3"/>
      <c r="J17" s="3"/>
      <c r="K17" s="3"/>
      <c r="L17" s="3"/>
      <c r="M17" s="3"/>
      <c r="N17" s="3"/>
      <c r="O17" s="3"/>
      <c r="P17" s="3">
        <v>49</v>
      </c>
    </row>
    <row r="18" spans="1:16" ht="14.25">
      <c r="A18" s="26" t="s">
        <v>716</v>
      </c>
      <c r="B18" s="3"/>
      <c r="C18" s="3"/>
      <c r="D18" s="3"/>
      <c r="E18" s="3"/>
      <c r="F18" s="3">
        <v>78</v>
      </c>
      <c r="G18" s="3"/>
      <c r="H18" s="3"/>
      <c r="I18" s="3"/>
      <c r="J18" s="3"/>
      <c r="K18" s="3"/>
      <c r="L18" s="3"/>
      <c r="M18" s="3"/>
      <c r="N18" s="3"/>
      <c r="O18" s="3"/>
      <c r="P18" s="3">
        <v>78</v>
      </c>
    </row>
    <row r="19" spans="1:16" ht="57">
      <c r="A19" s="28" t="s">
        <v>842</v>
      </c>
      <c r="C19" s="26">
        <v>3370.41</v>
      </c>
      <c r="P19" s="26">
        <f>SUM(C19:O19)</f>
        <v>3370.41</v>
      </c>
    </row>
    <row r="20" spans="1:16" ht="28.5">
      <c r="A20" s="28" t="s">
        <v>163</v>
      </c>
      <c r="F20" s="26">
        <v>390.72</v>
      </c>
      <c r="P20" s="26">
        <v>390.72</v>
      </c>
    </row>
    <row r="21" spans="1:16" ht="14.25">
      <c r="A21" s="26" t="s">
        <v>255</v>
      </c>
      <c r="D21" s="26">
        <v>1489.13</v>
      </c>
      <c r="P21" s="26">
        <f aca="true" t="shared" si="1" ref="P21:P34">SUM(C21:O21)</f>
        <v>1489.13</v>
      </c>
    </row>
    <row r="22" spans="1:16" ht="42.75">
      <c r="A22" s="28" t="s">
        <v>302</v>
      </c>
      <c r="F22" s="26">
        <v>390.72</v>
      </c>
      <c r="P22" s="26">
        <f t="shared" si="1"/>
        <v>390.72</v>
      </c>
    </row>
    <row r="23" spans="1:16" ht="14.25">
      <c r="A23" s="28" t="s">
        <v>303</v>
      </c>
      <c r="F23" s="26">
        <v>781.44</v>
      </c>
      <c r="P23" s="26">
        <f t="shared" si="1"/>
        <v>781.44</v>
      </c>
    </row>
    <row r="24" spans="1:16" ht="28.5">
      <c r="A24" s="28" t="s">
        <v>312</v>
      </c>
      <c r="F24" s="26">
        <v>390.72</v>
      </c>
      <c r="P24" s="26">
        <f t="shared" si="1"/>
        <v>390.72</v>
      </c>
    </row>
    <row r="25" spans="1:16" ht="28.5">
      <c r="A25" s="28" t="s">
        <v>707</v>
      </c>
      <c r="P25" s="26">
        <f t="shared" si="1"/>
        <v>0</v>
      </c>
    </row>
    <row r="26" spans="1:16" ht="28.5">
      <c r="A26" s="28" t="s">
        <v>722</v>
      </c>
      <c r="P26" s="26">
        <f t="shared" si="1"/>
        <v>0</v>
      </c>
    </row>
    <row r="27" spans="1:16" ht="28.5">
      <c r="A27" s="28" t="s">
        <v>439</v>
      </c>
      <c r="H27" s="26">
        <v>97.68</v>
      </c>
      <c r="P27" s="26">
        <f t="shared" si="1"/>
        <v>97.68</v>
      </c>
    </row>
    <row r="28" spans="1:16" ht="14.25">
      <c r="A28" s="28" t="s">
        <v>591</v>
      </c>
      <c r="K28" s="26">
        <v>390.72</v>
      </c>
      <c r="P28" s="26">
        <v>390.72</v>
      </c>
    </row>
    <row r="29" spans="1:16" ht="42.75">
      <c r="A29" s="28" t="s">
        <v>605</v>
      </c>
      <c r="K29" s="26">
        <v>219.36</v>
      </c>
      <c r="P29" s="26">
        <v>219.36</v>
      </c>
    </row>
    <row r="30" spans="1:16" ht="14.25">
      <c r="A30" s="28" t="s">
        <v>26</v>
      </c>
      <c r="K30" s="26">
        <v>257.68</v>
      </c>
      <c r="P30" s="26">
        <v>257.68</v>
      </c>
    </row>
    <row r="31" spans="1:16" ht="28.5" customHeight="1">
      <c r="A31" s="28" t="s">
        <v>434</v>
      </c>
      <c r="H31" s="26">
        <v>1562.88</v>
      </c>
      <c r="P31" s="26">
        <f t="shared" si="1"/>
        <v>1562.88</v>
      </c>
    </row>
    <row r="32" spans="1:16" ht="14.25">
      <c r="A32" s="28" t="s">
        <v>634</v>
      </c>
      <c r="B32" s="26">
        <v>0.6</v>
      </c>
      <c r="C32" s="26">
        <f>B32*B1</f>
        <v>1106.22</v>
      </c>
      <c r="D32" s="26">
        <f>B32*B1</f>
        <v>1106.22</v>
      </c>
      <c r="E32" s="26">
        <f>B32*B1</f>
        <v>1106.22</v>
      </c>
      <c r="F32" s="26">
        <f>B32*B1</f>
        <v>1106.22</v>
      </c>
      <c r="G32" s="26">
        <f>B32*B1</f>
        <v>1106.22</v>
      </c>
      <c r="H32" s="26">
        <f>B32*B1</f>
        <v>1106.22</v>
      </c>
      <c r="I32" s="26">
        <v>1106.22</v>
      </c>
      <c r="J32" s="26">
        <v>1106.22</v>
      </c>
      <c r="K32" s="26">
        <v>1106.22</v>
      </c>
      <c r="P32" s="26">
        <f t="shared" si="1"/>
        <v>9955.98</v>
      </c>
    </row>
    <row r="33" spans="1:16" ht="28.5">
      <c r="A33" s="28" t="s">
        <v>29</v>
      </c>
      <c r="K33" s="26">
        <v>1800</v>
      </c>
      <c r="P33" s="26">
        <v>1800</v>
      </c>
    </row>
    <row r="34" spans="1:16" ht="28.5">
      <c r="A34" s="28" t="s">
        <v>417</v>
      </c>
      <c r="C34" s="26">
        <v>2034</v>
      </c>
      <c r="D34" s="26">
        <v>2034</v>
      </c>
      <c r="E34" s="26">
        <v>2034</v>
      </c>
      <c r="F34" s="26">
        <v>2034</v>
      </c>
      <c r="G34" s="26">
        <v>2034</v>
      </c>
      <c r="H34" s="26">
        <v>2034</v>
      </c>
      <c r="I34" s="26">
        <v>2034</v>
      </c>
      <c r="J34" s="26">
        <v>2034</v>
      </c>
      <c r="K34" s="26">
        <v>2034</v>
      </c>
      <c r="P34" s="26">
        <f t="shared" si="1"/>
        <v>18306</v>
      </c>
    </row>
    <row r="35" spans="1:16" ht="14.25">
      <c r="A35" s="28" t="s">
        <v>500</v>
      </c>
      <c r="I35" s="26">
        <v>3125.76</v>
      </c>
      <c r="P35" s="26">
        <v>3125.76</v>
      </c>
    </row>
    <row r="36" spans="1:16" ht="14.25">
      <c r="A36" s="28" t="s">
        <v>523</v>
      </c>
      <c r="J36" s="26">
        <v>781.44</v>
      </c>
      <c r="P36" s="26">
        <v>781.44</v>
      </c>
    </row>
    <row r="37" spans="1:16" ht="14.25">
      <c r="A37" s="28" t="s">
        <v>773</v>
      </c>
      <c r="P37" s="26">
        <f>SUM(D37:O37)</f>
        <v>0</v>
      </c>
    </row>
    <row r="38" spans="1:16" ht="14.25">
      <c r="A38" s="26" t="s">
        <v>628</v>
      </c>
      <c r="C38" s="26">
        <v>73.75</v>
      </c>
      <c r="D38" s="26">
        <v>73.75</v>
      </c>
      <c r="E38" s="26">
        <v>73.75</v>
      </c>
      <c r="F38" s="26">
        <v>73.75</v>
      </c>
      <c r="G38" s="26">
        <v>387.18</v>
      </c>
      <c r="H38" s="26">
        <v>387.18</v>
      </c>
      <c r="I38" s="26">
        <v>215.1</v>
      </c>
      <c r="J38" s="26">
        <v>215.1</v>
      </c>
      <c r="K38" s="26">
        <v>215.1</v>
      </c>
      <c r="P38" s="26">
        <f>SUM(C38:O38)</f>
        <v>1714.6599999999999</v>
      </c>
    </row>
    <row r="39" spans="1:16" s="25" customFormat="1" ht="15">
      <c r="A39" s="26" t="s">
        <v>689</v>
      </c>
      <c r="B39" s="26"/>
      <c r="C39" s="26">
        <v>2034</v>
      </c>
      <c r="D39" s="26">
        <v>2034</v>
      </c>
      <c r="E39" s="26">
        <v>2034</v>
      </c>
      <c r="F39" s="26">
        <v>2034</v>
      </c>
      <c r="G39" s="26">
        <v>2034</v>
      </c>
      <c r="H39" s="26">
        <v>2034</v>
      </c>
      <c r="I39" s="26">
        <v>2034</v>
      </c>
      <c r="J39" s="26">
        <v>2034</v>
      </c>
      <c r="K39" s="26">
        <v>2034</v>
      </c>
      <c r="L39" s="26"/>
      <c r="M39" s="26"/>
      <c r="N39" s="26"/>
      <c r="O39" s="26"/>
      <c r="P39" s="26">
        <f>SUM(C39:O39)</f>
        <v>18306</v>
      </c>
    </row>
    <row r="40" spans="1:16" ht="14.25">
      <c r="A40" s="26" t="s">
        <v>614</v>
      </c>
      <c r="C40" s="26">
        <f aca="true" t="shared" si="2" ref="C40:K40">SUM(C4:C39)</f>
        <v>18227.6</v>
      </c>
      <c r="D40" s="27">
        <f t="shared" si="2"/>
        <v>15955.6</v>
      </c>
      <c r="E40" s="26">
        <f t="shared" si="2"/>
        <v>14466.47</v>
      </c>
      <c r="F40" s="26">
        <f t="shared" si="2"/>
        <v>17279.07</v>
      </c>
      <c r="G40" s="27">
        <f t="shared" si="2"/>
        <v>14779.9</v>
      </c>
      <c r="H40" s="27">
        <f t="shared" si="2"/>
        <v>16440.46</v>
      </c>
      <c r="I40" s="26">
        <f t="shared" si="2"/>
        <v>27415.58</v>
      </c>
      <c r="J40" s="26">
        <f t="shared" si="2"/>
        <v>15389.26</v>
      </c>
      <c r="K40" s="26">
        <f t="shared" si="2"/>
        <v>17275.58</v>
      </c>
      <c r="O40" s="26">
        <f>SUM(O4:O39)</f>
        <v>0</v>
      </c>
      <c r="P40" s="27">
        <f>SUM(C40:O40)</f>
        <v>157229.51999999996</v>
      </c>
    </row>
    <row r="41" spans="1:16" ht="14.25">
      <c r="A41" s="26" t="s">
        <v>618</v>
      </c>
      <c r="C41" s="26">
        <v>20458.72</v>
      </c>
      <c r="D41" s="26">
        <v>17108.92</v>
      </c>
      <c r="E41" s="26">
        <v>22063.32</v>
      </c>
      <c r="F41" s="26">
        <v>27684.92</v>
      </c>
      <c r="G41" s="26">
        <v>16886.47</v>
      </c>
      <c r="H41" s="26">
        <v>20750.23</v>
      </c>
      <c r="I41" s="26">
        <v>22214.51</v>
      </c>
      <c r="J41" s="26">
        <v>26065.21</v>
      </c>
      <c r="K41" s="26">
        <v>18107.67</v>
      </c>
      <c r="P41" s="26">
        <f>SUM(C41:O41)+P48</f>
        <v>192689.18999999997</v>
      </c>
    </row>
    <row r="42" spans="1:16" ht="15">
      <c r="A42" s="26" t="s">
        <v>619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9">
        <f>P41-P40+P1</f>
        <v>-18741.529999999984</v>
      </c>
    </row>
    <row r="43" ht="14.25">
      <c r="P43" s="26">
        <f>SUM(C43:O43)</f>
        <v>0</v>
      </c>
    </row>
    <row r="46" spans="2:6" ht="14.25">
      <c r="B46" s="48" t="s">
        <v>687</v>
      </c>
      <c r="C46" s="49"/>
      <c r="D46" s="49"/>
      <c r="E46" s="49"/>
      <c r="F46" s="50"/>
    </row>
    <row r="48" spans="1:16" ht="14.25">
      <c r="A48" s="28" t="s">
        <v>416</v>
      </c>
      <c r="G48" s="26">
        <v>674.61</v>
      </c>
      <c r="H48" s="26">
        <v>674.61</v>
      </c>
      <c r="P48" s="26">
        <f>SUM(D48:O48)</f>
        <v>1349.22</v>
      </c>
    </row>
    <row r="50" ht="14.25">
      <c r="P50" s="26">
        <f>SUM(D50:O50)</f>
        <v>0</v>
      </c>
    </row>
  </sheetData>
  <sheetProtection/>
  <mergeCells count="1">
    <mergeCell ref="B46:F46"/>
  </mergeCells>
  <printOptions/>
  <pageMargins left="0.25" right="0.25" top="0.75" bottom="0.75" header="0.3" footer="0.3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PageLayoutView="0" workbookViewId="0" topLeftCell="A16">
      <selection activeCell="P16" sqref="P16"/>
    </sheetView>
  </sheetViews>
  <sheetFormatPr defaultColWidth="9.00390625" defaultRowHeight="12.75"/>
  <cols>
    <col min="1" max="1" width="26.00390625" style="0" customWidth="1"/>
  </cols>
  <sheetData>
    <row r="1" spans="1:16" ht="12.75">
      <c r="A1" s="5" t="s">
        <v>621</v>
      </c>
      <c r="B1" s="5">
        <v>2846.9</v>
      </c>
      <c r="C1" s="5"/>
      <c r="D1" s="5"/>
      <c r="E1" s="5"/>
      <c r="F1" s="5"/>
      <c r="G1" s="5"/>
      <c r="H1" s="5"/>
      <c r="I1" s="5"/>
      <c r="J1" s="5"/>
      <c r="K1" s="5" t="s">
        <v>664</v>
      </c>
      <c r="L1" s="5"/>
      <c r="M1" s="5"/>
      <c r="N1" s="5"/>
      <c r="O1" s="5"/>
      <c r="P1" s="5">
        <v>-72968.89</v>
      </c>
    </row>
    <row r="2" spans="1:16" ht="12.75">
      <c r="A2" s="3" t="s">
        <v>620</v>
      </c>
      <c r="B2" s="6">
        <f>PRODUCT(B1,11.2)</f>
        <v>31885.28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4270.35</v>
      </c>
      <c r="D4" s="3">
        <f>B4*B1</f>
        <v>4270.35</v>
      </c>
      <c r="E4" s="3">
        <f>B4*B1</f>
        <v>4270.35</v>
      </c>
      <c r="F4" s="3">
        <f>B4*B1</f>
        <v>4270.35</v>
      </c>
      <c r="G4" s="3">
        <v>4270.35</v>
      </c>
      <c r="H4" s="3">
        <v>4270.35</v>
      </c>
      <c r="I4" s="3">
        <v>4270.35</v>
      </c>
      <c r="J4" s="3">
        <v>4270.35</v>
      </c>
      <c r="K4" s="3">
        <v>4270.35</v>
      </c>
      <c r="L4" s="3"/>
      <c r="M4" s="3"/>
      <c r="N4" s="3"/>
      <c r="O4" s="3"/>
      <c r="P4" s="3">
        <f>SUM(C4:O4)</f>
        <v>38433.149999999994</v>
      </c>
    </row>
    <row r="5" spans="1:16" ht="12.75">
      <c r="A5" s="3" t="s">
        <v>652</v>
      </c>
      <c r="B5" s="3">
        <v>1.5</v>
      </c>
      <c r="C5" s="3">
        <f>B5*B1</f>
        <v>4270.35</v>
      </c>
      <c r="D5" s="3">
        <f>B5*B1</f>
        <v>4270.35</v>
      </c>
      <c r="E5" s="3">
        <f>B5*B1</f>
        <v>4270.35</v>
      </c>
      <c r="F5" s="3">
        <f>B5*B1</f>
        <v>4270.35</v>
      </c>
      <c r="G5" s="3">
        <v>4270.35</v>
      </c>
      <c r="H5" s="3">
        <v>4270.35</v>
      </c>
      <c r="I5" s="3">
        <v>4270.35</v>
      </c>
      <c r="J5" s="3">
        <v>4270.35</v>
      </c>
      <c r="K5" s="3">
        <v>4270.35</v>
      </c>
      <c r="L5" s="3"/>
      <c r="M5" s="3"/>
      <c r="N5" s="3"/>
      <c r="O5" s="3"/>
      <c r="P5" s="3">
        <f>SUM(C5:O5)</f>
        <v>38433.149999999994</v>
      </c>
    </row>
    <row r="6" spans="1:16" ht="12.75">
      <c r="A6" s="3" t="s">
        <v>611</v>
      </c>
      <c r="B6" s="3">
        <v>1.5</v>
      </c>
      <c r="C6" s="3">
        <f>B6*B1</f>
        <v>4270.35</v>
      </c>
      <c r="D6" s="3">
        <f>B6*B1</f>
        <v>4270.35</v>
      </c>
      <c r="E6" s="3">
        <f>B6*B1</f>
        <v>4270.35</v>
      </c>
      <c r="F6" s="3">
        <f>B6*B1</f>
        <v>4270.35</v>
      </c>
      <c r="G6" s="3">
        <v>4270.35</v>
      </c>
      <c r="H6" s="3">
        <v>4270.35</v>
      </c>
      <c r="I6" s="3">
        <v>4270.35</v>
      </c>
      <c r="J6" s="3">
        <v>4270.35</v>
      </c>
      <c r="K6" s="3">
        <v>4270.35</v>
      </c>
      <c r="L6" s="3"/>
      <c r="M6" s="3"/>
      <c r="N6" s="3"/>
      <c r="O6" s="3"/>
      <c r="P6" s="3">
        <f>SUM(C6:O6)</f>
        <v>38433.149999999994</v>
      </c>
    </row>
    <row r="7" spans="1:16" ht="22.5">
      <c r="A7" s="4" t="s">
        <v>723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SUM(C7:O7)</f>
        <v>0</v>
      </c>
    </row>
    <row r="8" spans="1:16" ht="12.75">
      <c r="A8" s="3" t="s">
        <v>729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>SUM(D8:O8)</f>
        <v>0</v>
      </c>
    </row>
    <row r="9" spans="1:16" ht="22.5">
      <c r="A9" s="4" t="s">
        <v>708</v>
      </c>
      <c r="B9" s="3">
        <v>0.4</v>
      </c>
      <c r="C9" s="3">
        <f>B9*B1</f>
        <v>1138.76</v>
      </c>
      <c r="D9" s="3">
        <f>B9*B1</f>
        <v>1138.76</v>
      </c>
      <c r="E9" s="3">
        <f>B9*B1</f>
        <v>1138.76</v>
      </c>
      <c r="F9" s="3">
        <f>B9*B1</f>
        <v>1138.76</v>
      </c>
      <c r="G9" s="3">
        <v>1138.76</v>
      </c>
      <c r="H9" s="3">
        <v>1138.76</v>
      </c>
      <c r="I9" s="3">
        <v>1138.76</v>
      </c>
      <c r="J9" s="3">
        <v>1138.76</v>
      </c>
      <c r="K9" s="3">
        <v>1138.76</v>
      </c>
      <c r="L9" s="3"/>
      <c r="M9" s="3"/>
      <c r="N9" s="3"/>
      <c r="O9" s="3"/>
      <c r="P9" s="3">
        <f>SUM(E9:O9)</f>
        <v>7971.320000000001</v>
      </c>
    </row>
    <row r="10" spans="1:16" ht="22.5">
      <c r="A10" s="4" t="s">
        <v>737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SUM(E10:O10)</f>
        <v>0</v>
      </c>
    </row>
    <row r="11" spans="1:16" ht="22.5">
      <c r="A11" s="4" t="s">
        <v>707</v>
      </c>
      <c r="B11" s="3"/>
      <c r="C11" s="3"/>
      <c r="D11" s="3"/>
      <c r="E11" s="3"/>
      <c r="F11" s="3">
        <v>655.5</v>
      </c>
      <c r="G11" s="3"/>
      <c r="H11" s="3"/>
      <c r="I11" s="3"/>
      <c r="J11" s="3"/>
      <c r="K11" s="3"/>
      <c r="L11" s="3"/>
      <c r="M11" s="3"/>
      <c r="N11" s="3"/>
      <c r="O11" s="3"/>
      <c r="P11" s="3">
        <f>SUM(E11:O11)</f>
        <v>655.5</v>
      </c>
    </row>
    <row r="12" spans="1:16" ht="22.5">
      <c r="A12" s="4" t="s">
        <v>722</v>
      </c>
      <c r="B12" s="3"/>
      <c r="C12" s="3">
        <v>781.44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781.44</v>
      </c>
    </row>
    <row r="13" spans="1:16" ht="12.75">
      <c r="A13" s="4" t="s">
        <v>709</v>
      </c>
      <c r="B13" s="3"/>
      <c r="C13" s="3"/>
      <c r="D13" s="3"/>
      <c r="E13" s="3"/>
      <c r="F13" s="3">
        <v>184.5</v>
      </c>
      <c r="G13" s="3"/>
      <c r="H13" s="3"/>
      <c r="I13" s="3"/>
      <c r="J13" s="3"/>
      <c r="K13" s="3"/>
      <c r="L13" s="3"/>
      <c r="M13" s="3"/>
      <c r="N13" s="3"/>
      <c r="O13" s="3"/>
      <c r="P13" s="3">
        <f>SUM(E13:O13)</f>
        <v>184.5</v>
      </c>
    </row>
    <row r="14" spans="1:16" ht="12.75">
      <c r="A14" s="4" t="s">
        <v>730</v>
      </c>
      <c r="B14" s="3"/>
      <c r="C14" s="3"/>
      <c r="D14" s="3"/>
      <c r="E14" s="3"/>
      <c r="F14" s="3">
        <v>224</v>
      </c>
      <c r="G14" s="3"/>
      <c r="H14" s="3"/>
      <c r="I14" s="3"/>
      <c r="J14" s="3"/>
      <c r="K14" s="3"/>
      <c r="L14" s="3"/>
      <c r="M14" s="3"/>
      <c r="N14" s="3"/>
      <c r="O14" s="3"/>
      <c r="P14" s="3">
        <f>SUM(E14:O14)</f>
        <v>224</v>
      </c>
    </row>
    <row r="15" spans="1:16" ht="12.75">
      <c r="A15" s="4" t="s">
        <v>716</v>
      </c>
      <c r="B15" s="3"/>
      <c r="C15" s="3"/>
      <c r="D15" s="3"/>
      <c r="E15" s="3"/>
      <c r="F15" s="3">
        <v>1519</v>
      </c>
      <c r="G15" s="3"/>
      <c r="H15" s="3"/>
      <c r="I15" s="3"/>
      <c r="J15" s="3"/>
      <c r="K15" s="3"/>
      <c r="L15" s="3"/>
      <c r="M15" s="3"/>
      <c r="N15" s="3"/>
      <c r="O15" s="3"/>
      <c r="P15" s="3">
        <f>SUM(D15:O15)</f>
        <v>1519</v>
      </c>
    </row>
    <row r="16" spans="1:16" ht="22.5">
      <c r="A16" s="4" t="s">
        <v>57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2.5">
      <c r="A17" s="4" t="s">
        <v>864</v>
      </c>
      <c r="B17" s="3"/>
      <c r="C17" s="3"/>
      <c r="D17" s="3">
        <f>1626+575</f>
        <v>2201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2201</v>
      </c>
    </row>
    <row r="18" spans="1:16" ht="12.75">
      <c r="A18" s="4" t="s">
        <v>6</v>
      </c>
      <c r="B18" s="3"/>
      <c r="C18" s="3"/>
      <c r="D18" s="3">
        <v>1367.52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1367.52</v>
      </c>
    </row>
    <row r="19" spans="1:16" ht="12.75">
      <c r="A19" s="4" t="s">
        <v>225</v>
      </c>
      <c r="B19" s="3"/>
      <c r="C19" s="3"/>
      <c r="D19" s="3">
        <v>3125.76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3125.76</v>
      </c>
    </row>
    <row r="20" spans="1:16" ht="12.75">
      <c r="A20" s="4" t="s">
        <v>781</v>
      </c>
      <c r="B20" s="3"/>
      <c r="C20" s="3"/>
      <c r="D20" s="3">
        <v>3398.32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3398.32</v>
      </c>
    </row>
    <row r="21" spans="1:16" ht="12.75">
      <c r="A21" s="4" t="s">
        <v>258</v>
      </c>
      <c r="B21" s="3"/>
      <c r="C21" s="3"/>
      <c r="D21" s="3">
        <v>781.44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781.44</v>
      </c>
    </row>
    <row r="22" spans="1:16" ht="27.75" customHeight="1">
      <c r="A22" s="4" t="s">
        <v>307</v>
      </c>
      <c r="B22" s="3"/>
      <c r="C22" s="3"/>
      <c r="D22" s="3"/>
      <c r="E22" s="3"/>
      <c r="F22" s="3">
        <v>711.12</v>
      </c>
      <c r="G22" s="3"/>
      <c r="H22" s="3"/>
      <c r="I22" s="3"/>
      <c r="J22" s="3"/>
      <c r="K22" s="3"/>
      <c r="L22" s="3"/>
      <c r="M22" s="3"/>
      <c r="N22" s="3"/>
      <c r="O22" s="3"/>
      <c r="P22" s="3">
        <f>SUM(C22:O22)</f>
        <v>711.12</v>
      </c>
    </row>
    <row r="23" spans="1:16" ht="24" customHeight="1">
      <c r="A23" s="4" t="s">
        <v>345</v>
      </c>
      <c r="B23" s="3"/>
      <c r="C23" s="3"/>
      <c r="D23" s="3"/>
      <c r="E23" s="3"/>
      <c r="F23" s="3"/>
      <c r="G23" s="3">
        <v>3240.01</v>
      </c>
      <c r="H23" s="3"/>
      <c r="I23" s="3"/>
      <c r="J23" s="3"/>
      <c r="K23" s="3"/>
      <c r="L23" s="3"/>
      <c r="M23" s="3"/>
      <c r="N23" s="3"/>
      <c r="O23" s="3"/>
      <c r="P23" s="3">
        <v>3240.01</v>
      </c>
    </row>
    <row r="24" spans="1:16" ht="17.25" customHeight="1">
      <c r="A24" s="4" t="s">
        <v>372</v>
      </c>
      <c r="B24" s="3"/>
      <c r="C24" s="3"/>
      <c r="D24" s="3"/>
      <c r="E24" s="3"/>
      <c r="F24" s="3"/>
      <c r="G24" s="3"/>
      <c r="H24" s="3">
        <v>27703.6</v>
      </c>
      <c r="I24" s="3"/>
      <c r="J24" s="3"/>
      <c r="K24" s="3"/>
      <c r="L24" s="3"/>
      <c r="M24" s="3"/>
      <c r="N24" s="3"/>
      <c r="O24" s="3"/>
      <c r="P24" s="3">
        <f>SUM(F24:O24)</f>
        <v>27703.6</v>
      </c>
    </row>
    <row r="25" spans="1:16" ht="22.5">
      <c r="A25" s="4" t="s">
        <v>428</v>
      </c>
      <c r="B25" s="3"/>
      <c r="C25" s="3"/>
      <c r="D25" s="3"/>
      <c r="E25" s="3"/>
      <c r="F25" s="3"/>
      <c r="G25" s="3"/>
      <c r="H25" s="3">
        <v>390.72</v>
      </c>
      <c r="I25" s="3"/>
      <c r="J25" s="3"/>
      <c r="K25" s="3"/>
      <c r="L25" s="3"/>
      <c r="M25" s="3"/>
      <c r="N25" s="3"/>
      <c r="O25" s="3"/>
      <c r="P25" s="3">
        <f>SUM(C25:O25)</f>
        <v>390.72</v>
      </c>
    </row>
    <row r="26" spans="1:16" ht="22.5">
      <c r="A26" s="4" t="s">
        <v>805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4" t="s">
        <v>719</v>
      </c>
      <c r="B27" s="3"/>
      <c r="C27" s="3"/>
      <c r="D27" s="3"/>
      <c r="E27" s="3"/>
      <c r="F27" s="3"/>
      <c r="G27" s="3"/>
      <c r="H27" s="3">
        <v>12103</v>
      </c>
      <c r="I27" s="3"/>
      <c r="J27" s="3"/>
      <c r="K27" s="3"/>
      <c r="L27" s="3"/>
      <c r="M27" s="3"/>
      <c r="N27" s="3"/>
      <c r="O27" s="3"/>
      <c r="P27" s="3">
        <f>SUM(D27:O27)</f>
        <v>12103</v>
      </c>
    </row>
    <row r="28" spans="1:16" ht="12.75">
      <c r="A28" s="4" t="s">
        <v>513</v>
      </c>
      <c r="B28" s="3"/>
      <c r="C28" s="3"/>
      <c r="D28" s="3"/>
      <c r="E28" s="3"/>
      <c r="F28" s="3"/>
      <c r="G28" s="3"/>
      <c r="H28" s="3"/>
      <c r="I28" s="3">
        <v>781.44</v>
      </c>
      <c r="J28" s="3"/>
      <c r="K28" s="3"/>
      <c r="L28" s="3"/>
      <c r="M28" s="3"/>
      <c r="N28" s="3"/>
      <c r="O28" s="3"/>
      <c r="P28" s="3">
        <v>781.44</v>
      </c>
    </row>
    <row r="29" spans="1:16" ht="33.75">
      <c r="A29" s="4" t="s">
        <v>545</v>
      </c>
      <c r="B29" s="3"/>
      <c r="C29" s="3"/>
      <c r="D29" s="3"/>
      <c r="E29" s="3"/>
      <c r="F29" s="3"/>
      <c r="G29" s="3"/>
      <c r="H29" s="3"/>
      <c r="I29" s="3">
        <v>1021.44</v>
      </c>
      <c r="J29" s="3"/>
      <c r="K29" s="3"/>
      <c r="L29" s="3"/>
      <c r="M29" s="3"/>
      <c r="N29" s="3"/>
      <c r="O29" s="3"/>
      <c r="P29" s="3">
        <v>1021.44</v>
      </c>
    </row>
    <row r="30" spans="1:16" ht="12.75">
      <c r="A30" s="4" t="s">
        <v>547</v>
      </c>
      <c r="B30" s="3"/>
      <c r="C30" s="3"/>
      <c r="D30" s="3"/>
      <c r="E30" s="3"/>
      <c r="F30" s="3"/>
      <c r="G30" s="3"/>
      <c r="H30" s="3"/>
      <c r="I30" s="3">
        <v>2762.32</v>
      </c>
      <c r="J30" s="3">
        <f>4744.32+3125.76</f>
        <v>7870.08</v>
      </c>
      <c r="K30" s="3"/>
      <c r="L30" s="3"/>
      <c r="M30" s="3"/>
      <c r="N30" s="3"/>
      <c r="O30" s="3"/>
      <c r="P30" s="3">
        <f>SUM(B30:O30)</f>
        <v>10632.4</v>
      </c>
    </row>
    <row r="31" spans="1:16" ht="33.75">
      <c r="A31" s="4" t="s">
        <v>596</v>
      </c>
      <c r="B31" s="3"/>
      <c r="C31" s="3"/>
      <c r="D31" s="3"/>
      <c r="E31" s="3"/>
      <c r="F31" s="3"/>
      <c r="G31" s="3"/>
      <c r="H31" s="3"/>
      <c r="I31" s="3"/>
      <c r="J31" s="3"/>
      <c r="K31" s="3">
        <v>390.72</v>
      </c>
      <c r="L31" s="3"/>
      <c r="M31" s="3"/>
      <c r="N31" s="3"/>
      <c r="O31" s="3"/>
      <c r="P31" s="3">
        <v>390.72</v>
      </c>
    </row>
    <row r="32" spans="1:16" ht="12.75">
      <c r="A32" s="4" t="s">
        <v>775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>SUM(D32:O32)</f>
        <v>0</v>
      </c>
    </row>
    <row r="33" spans="1:16" ht="12.75">
      <c r="A33" s="4" t="s">
        <v>475</v>
      </c>
      <c r="B33" s="3"/>
      <c r="C33" s="3">
        <v>3119</v>
      </c>
      <c r="D33" s="3">
        <v>3119</v>
      </c>
      <c r="E33" s="3">
        <v>3119</v>
      </c>
      <c r="F33" s="3">
        <v>3119</v>
      </c>
      <c r="G33" s="3">
        <v>3119</v>
      </c>
      <c r="H33" s="3">
        <v>3119</v>
      </c>
      <c r="I33" s="3">
        <v>3119</v>
      </c>
      <c r="J33" s="3">
        <v>3119</v>
      </c>
      <c r="K33" s="3">
        <v>3119</v>
      </c>
      <c r="L33" s="3"/>
      <c r="M33" s="3"/>
      <c r="N33" s="3"/>
      <c r="O33" s="3"/>
      <c r="P33" s="3">
        <f>SUM(C33:O33)</f>
        <v>28071</v>
      </c>
    </row>
    <row r="34" spans="1:16" ht="12.75">
      <c r="A34" s="3" t="s">
        <v>628</v>
      </c>
      <c r="B34" s="3"/>
      <c r="C34" s="3">
        <v>99.64</v>
      </c>
      <c r="D34" s="3">
        <v>99.64</v>
      </c>
      <c r="E34" s="3">
        <v>99.64</v>
      </c>
      <c r="F34" s="3">
        <v>99.64</v>
      </c>
      <c r="G34" s="3">
        <v>99.64</v>
      </c>
      <c r="H34" s="3">
        <v>99.64</v>
      </c>
      <c r="I34" s="3">
        <v>332.14</v>
      </c>
      <c r="J34" s="3">
        <v>332.14</v>
      </c>
      <c r="K34" s="3">
        <v>332.14</v>
      </c>
      <c r="L34" s="3"/>
      <c r="M34" s="3"/>
      <c r="N34" s="3"/>
      <c r="O34" s="3"/>
      <c r="P34" s="3">
        <f>SUM(C34:O34)</f>
        <v>1594.2599999999998</v>
      </c>
    </row>
    <row r="35" spans="1:16" ht="12.75">
      <c r="A35" s="3" t="s">
        <v>751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>SUM(E35:O35)</f>
        <v>0</v>
      </c>
    </row>
    <row r="36" spans="1:16" ht="12.75">
      <c r="A36" s="3" t="s">
        <v>614</v>
      </c>
      <c r="B36" s="3"/>
      <c r="C36" s="3">
        <f aca="true" t="shared" si="0" ref="C36:P36">SUM(C4:C35)</f>
        <v>17949.89</v>
      </c>
      <c r="D36" s="3">
        <f t="shared" si="0"/>
        <v>28042.49</v>
      </c>
      <c r="E36" s="3">
        <f t="shared" si="0"/>
        <v>17168.45</v>
      </c>
      <c r="F36" s="3">
        <f t="shared" si="0"/>
        <v>20462.57</v>
      </c>
      <c r="G36" s="3">
        <f t="shared" si="0"/>
        <v>20408.46</v>
      </c>
      <c r="H36" s="3">
        <f t="shared" si="0"/>
        <v>57365.770000000004</v>
      </c>
      <c r="I36" s="3">
        <f t="shared" si="0"/>
        <v>21966.15</v>
      </c>
      <c r="J36" s="3">
        <f t="shared" si="0"/>
        <v>25271.03</v>
      </c>
      <c r="K36" s="3">
        <f t="shared" si="0"/>
        <v>17791.67</v>
      </c>
      <c r="L36" s="3">
        <f t="shared" si="0"/>
        <v>0</v>
      </c>
      <c r="M36" s="3">
        <f t="shared" si="0"/>
        <v>0</v>
      </c>
      <c r="N36" s="3">
        <f t="shared" si="0"/>
        <v>0</v>
      </c>
      <c r="O36" s="3">
        <f t="shared" si="0"/>
        <v>0</v>
      </c>
      <c r="P36" s="6">
        <f t="shared" si="0"/>
        <v>224148.96000000002</v>
      </c>
    </row>
    <row r="37" spans="1:16" ht="12.75">
      <c r="A37" s="3" t="s">
        <v>618</v>
      </c>
      <c r="B37" s="3"/>
      <c r="C37" s="3">
        <v>27391.13</v>
      </c>
      <c r="D37" s="3">
        <v>31475.92</v>
      </c>
      <c r="E37" s="3">
        <v>33351.18</v>
      </c>
      <c r="F37" s="3">
        <v>39047.37</v>
      </c>
      <c r="G37" s="3">
        <v>33198.3</v>
      </c>
      <c r="H37" s="3">
        <v>33024.02</v>
      </c>
      <c r="I37" s="3">
        <v>49802.21</v>
      </c>
      <c r="J37" s="3">
        <v>54436.88</v>
      </c>
      <c r="K37" s="3">
        <v>30746.88</v>
      </c>
      <c r="L37" s="3"/>
      <c r="M37" s="3"/>
      <c r="N37" s="3"/>
      <c r="O37" s="3"/>
      <c r="P37" s="3">
        <f>SUM(C37:O37)</f>
        <v>332473.89</v>
      </c>
    </row>
    <row r="38" spans="1:16" ht="12.75">
      <c r="A38" s="5" t="s">
        <v>619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>
        <f>P37-P36+P1</f>
        <v>35356.03999999999</v>
      </c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45" t="s">
        <v>686</v>
      </c>
      <c r="C40" s="46"/>
      <c r="D40" s="46"/>
      <c r="E40" s="46"/>
      <c r="F40" s="47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>SUM(I41:O41)</f>
        <v>0</v>
      </c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</sheetData>
  <sheetProtection/>
  <mergeCells count="1">
    <mergeCell ref="B40:F40"/>
  </mergeCells>
  <printOptions/>
  <pageMargins left="0.7" right="0.7" top="0.75" bottom="0.75" header="0.3" footer="0.3"/>
  <pageSetup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7">
      <selection activeCell="O17" sqref="O17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9.37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1501.2</v>
      </c>
      <c r="C1" s="5"/>
      <c r="D1" s="5"/>
      <c r="E1" s="5"/>
      <c r="F1" s="5"/>
      <c r="G1" s="5"/>
      <c r="H1" s="5" t="s">
        <v>617</v>
      </c>
      <c r="I1" s="5"/>
      <c r="J1" s="5"/>
      <c r="K1" s="5" t="s">
        <v>665</v>
      </c>
      <c r="L1" s="5"/>
      <c r="M1" s="5"/>
      <c r="N1" s="5"/>
      <c r="O1" s="5"/>
      <c r="P1" s="5">
        <v>5175.75</v>
      </c>
    </row>
    <row r="2" spans="1:16" ht="12.75">
      <c r="A2" s="3" t="s">
        <v>620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2251.8</v>
      </c>
      <c r="D4" s="3">
        <f>B4*B1</f>
        <v>2251.8</v>
      </c>
      <c r="E4" s="3">
        <f>B4*B1</f>
        <v>2251.8</v>
      </c>
      <c r="F4" s="3">
        <f>B4*B1</f>
        <v>2251.8</v>
      </c>
      <c r="G4" s="3">
        <f>B4*B1</f>
        <v>2251.8</v>
      </c>
      <c r="H4" s="3">
        <f>B4*B1</f>
        <v>2251.8</v>
      </c>
      <c r="I4" s="3">
        <v>2251.8</v>
      </c>
      <c r="J4" s="3">
        <v>2251.8</v>
      </c>
      <c r="K4" s="3">
        <v>2251.8</v>
      </c>
      <c r="L4" s="3"/>
      <c r="M4" s="3"/>
      <c r="N4" s="3"/>
      <c r="O4" s="3"/>
      <c r="P4" s="3">
        <f aca="true" t="shared" si="0" ref="P4:P9">SUM(C4:O4)</f>
        <v>20266.199999999997</v>
      </c>
    </row>
    <row r="5" spans="1:16" ht="12.75">
      <c r="A5" s="3" t="s">
        <v>650</v>
      </c>
      <c r="B5" s="3">
        <v>1.5</v>
      </c>
      <c r="C5" s="3">
        <f>B5*B1</f>
        <v>2251.8</v>
      </c>
      <c r="D5" s="3">
        <f>B5*B1</f>
        <v>2251.8</v>
      </c>
      <c r="E5" s="3">
        <f>B5*B1</f>
        <v>2251.8</v>
      </c>
      <c r="F5" s="3">
        <f>B5*B1</f>
        <v>2251.8</v>
      </c>
      <c r="G5" s="3">
        <f>B5*B1</f>
        <v>2251.8</v>
      </c>
      <c r="H5" s="3">
        <f>B5*B1</f>
        <v>2251.8</v>
      </c>
      <c r="I5" s="3">
        <v>2251.8</v>
      </c>
      <c r="J5" s="3">
        <v>2251.8</v>
      </c>
      <c r="K5" s="3">
        <v>2251.8</v>
      </c>
      <c r="L5" s="3"/>
      <c r="M5" s="3"/>
      <c r="N5" s="3"/>
      <c r="O5" s="3"/>
      <c r="P5" s="3">
        <f t="shared" si="0"/>
        <v>20266.199999999997</v>
      </c>
    </row>
    <row r="6" spans="1:16" ht="12.75">
      <c r="A6" s="3" t="s">
        <v>611</v>
      </c>
      <c r="B6" s="3">
        <v>1.5</v>
      </c>
      <c r="C6" s="3">
        <f>B6*B1</f>
        <v>2251.8</v>
      </c>
      <c r="D6" s="3">
        <f>B6*B1</f>
        <v>2251.8</v>
      </c>
      <c r="E6" s="3">
        <f>B6*B1</f>
        <v>2251.8</v>
      </c>
      <c r="F6" s="3">
        <f>B6*B1</f>
        <v>2251.8</v>
      </c>
      <c r="G6" s="3">
        <f>B6*B1</f>
        <v>2251.8</v>
      </c>
      <c r="H6" s="3">
        <f>B6*B1</f>
        <v>2251.8</v>
      </c>
      <c r="I6" s="3">
        <v>2251.8</v>
      </c>
      <c r="J6" s="3">
        <v>2251.8</v>
      </c>
      <c r="K6" s="3">
        <v>2251.8</v>
      </c>
      <c r="L6" s="3"/>
      <c r="M6" s="3"/>
      <c r="N6" s="3"/>
      <c r="O6" s="3"/>
      <c r="P6" s="3">
        <f t="shared" si="0"/>
        <v>20266.199999999997</v>
      </c>
    </row>
    <row r="7" spans="1:16" ht="12.75">
      <c r="A7" s="3" t="s">
        <v>674</v>
      </c>
      <c r="B7" s="3">
        <v>0.4</v>
      </c>
      <c r="C7" s="3">
        <f>B7*B1</f>
        <v>600.48</v>
      </c>
      <c r="D7" s="6">
        <f>B7*B1</f>
        <v>600.48</v>
      </c>
      <c r="E7" s="3">
        <f>B7*B1</f>
        <v>600.48</v>
      </c>
      <c r="F7" s="3">
        <f>B7*B1</f>
        <v>600.48</v>
      </c>
      <c r="G7" s="3">
        <f>B7*B1</f>
        <v>600.48</v>
      </c>
      <c r="H7" s="3">
        <f>B7*B1</f>
        <v>600.48</v>
      </c>
      <c r="I7" s="3">
        <v>600.48</v>
      </c>
      <c r="J7" s="3">
        <v>600.48</v>
      </c>
      <c r="K7" s="3">
        <v>600.48</v>
      </c>
      <c r="L7" s="3"/>
      <c r="M7" s="3"/>
      <c r="N7" s="3"/>
      <c r="O7" s="3"/>
      <c r="P7" s="6">
        <f t="shared" si="0"/>
        <v>5404.32</v>
      </c>
    </row>
    <row r="8" spans="1:16" ht="12.75">
      <c r="A8" s="3" t="s">
        <v>634</v>
      </c>
      <c r="B8" s="3">
        <v>0.6</v>
      </c>
      <c r="C8" s="3">
        <f>B8*B1</f>
        <v>900.72</v>
      </c>
      <c r="D8" s="3">
        <f>B8*B1</f>
        <v>900.72</v>
      </c>
      <c r="E8" s="3">
        <f>B8*B1</f>
        <v>900.72</v>
      </c>
      <c r="F8" s="3">
        <f>B8*B1</f>
        <v>900.72</v>
      </c>
      <c r="G8" s="3">
        <f>B8*B1</f>
        <v>900.72</v>
      </c>
      <c r="H8" s="3">
        <f>B8*B1</f>
        <v>900.72</v>
      </c>
      <c r="I8" s="3">
        <v>900.72</v>
      </c>
      <c r="J8" s="3">
        <v>900.72</v>
      </c>
      <c r="K8" s="3">
        <v>900.72</v>
      </c>
      <c r="L8" s="3"/>
      <c r="M8" s="3"/>
      <c r="N8" s="3"/>
      <c r="O8" s="3"/>
      <c r="P8" s="3">
        <f t="shared" si="0"/>
        <v>8106.480000000001</v>
      </c>
    </row>
    <row r="9" spans="1:16" ht="33.75">
      <c r="A9" s="4" t="s">
        <v>673</v>
      </c>
      <c r="B9" s="3"/>
      <c r="C9" s="3"/>
      <c r="D9" s="3"/>
      <c r="E9" s="3"/>
      <c r="F9" s="3"/>
      <c r="G9" s="3"/>
      <c r="H9" s="3"/>
      <c r="I9" s="3">
        <v>340</v>
      </c>
      <c r="J9" s="3"/>
      <c r="K9" s="3"/>
      <c r="L9" s="3"/>
      <c r="M9" s="3"/>
      <c r="N9" s="3"/>
      <c r="O9" s="3"/>
      <c r="P9" s="3">
        <f t="shared" si="0"/>
        <v>340</v>
      </c>
    </row>
    <row r="10" spans="1:16" ht="22.5">
      <c r="A10" s="4" t="s">
        <v>380</v>
      </c>
      <c r="B10" s="3"/>
      <c r="C10" s="3"/>
      <c r="D10" s="3"/>
      <c r="E10" s="3"/>
      <c r="F10" s="3"/>
      <c r="G10" s="3"/>
      <c r="H10" s="3"/>
      <c r="I10" s="3">
        <v>4333.59</v>
      </c>
      <c r="J10" s="3"/>
      <c r="K10" s="3"/>
      <c r="L10" s="3"/>
      <c r="M10" s="3"/>
      <c r="N10" s="3"/>
      <c r="O10" s="3"/>
      <c r="P10" s="3">
        <v>4333.59</v>
      </c>
    </row>
    <row r="11" spans="1:16" ht="22.5">
      <c r="A11" s="4" t="s">
        <v>789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4" t="s">
        <v>719</v>
      </c>
      <c r="B12" s="3"/>
      <c r="C12" s="3"/>
      <c r="D12" s="3"/>
      <c r="E12" s="3"/>
      <c r="F12" s="3"/>
      <c r="G12" s="3"/>
      <c r="H12" s="3"/>
      <c r="I12" s="3"/>
      <c r="J12" s="3"/>
      <c r="K12" s="3">
        <v>9682</v>
      </c>
      <c r="L12" s="3"/>
      <c r="M12" s="3"/>
      <c r="N12" s="3"/>
      <c r="O12" s="3"/>
      <c r="P12" s="3">
        <v>9682</v>
      </c>
    </row>
    <row r="13" spans="1:16" ht="12.75">
      <c r="A13" s="4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2.5">
      <c r="A14" s="4" t="s">
        <v>787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4" t="s">
        <v>709</v>
      </c>
      <c r="B15" s="3"/>
      <c r="C15" s="3"/>
      <c r="D15" s="3"/>
      <c r="E15" s="3"/>
      <c r="F15" s="3">
        <v>194</v>
      </c>
      <c r="G15" s="3"/>
      <c r="H15" s="3"/>
      <c r="I15" s="3"/>
      <c r="J15" s="3"/>
      <c r="K15" s="3"/>
      <c r="L15" s="3"/>
      <c r="M15" s="3"/>
      <c r="N15" s="3"/>
      <c r="O15" s="3"/>
      <c r="P15" s="3">
        <v>194</v>
      </c>
    </row>
    <row r="16" spans="1:16" ht="12.75">
      <c r="A16" s="4" t="s">
        <v>730</v>
      </c>
      <c r="B16" s="3"/>
      <c r="C16" s="3"/>
      <c r="D16" s="3"/>
      <c r="E16" s="3"/>
      <c r="F16" s="3">
        <v>52</v>
      </c>
      <c r="G16" s="3"/>
      <c r="H16" s="3"/>
      <c r="I16" s="3"/>
      <c r="J16" s="3"/>
      <c r="K16" s="3"/>
      <c r="L16" s="3"/>
      <c r="M16" s="3"/>
      <c r="N16" s="3"/>
      <c r="O16" s="3"/>
      <c r="P16" s="3">
        <v>52</v>
      </c>
    </row>
    <row r="17" spans="1:16" ht="12.75">
      <c r="A17" s="4" t="s">
        <v>716</v>
      </c>
      <c r="B17" s="3"/>
      <c r="C17" s="3"/>
      <c r="D17" s="3"/>
      <c r="E17" s="3"/>
      <c r="F17" s="3">
        <v>85</v>
      </c>
      <c r="G17" s="3"/>
      <c r="H17" s="3"/>
      <c r="I17" s="3"/>
      <c r="J17" s="3"/>
      <c r="K17" s="3"/>
      <c r="L17" s="3"/>
      <c r="M17" s="3"/>
      <c r="N17" s="3"/>
      <c r="O17" s="3"/>
      <c r="P17" s="3">
        <v>85</v>
      </c>
    </row>
    <row r="18" spans="1:16" ht="12.75">
      <c r="A18" s="4" t="s">
        <v>44</v>
      </c>
      <c r="B18" s="3"/>
      <c r="C18" s="3"/>
      <c r="D18" s="3"/>
      <c r="E18" s="3"/>
      <c r="F18" s="3">
        <v>535</v>
      </c>
      <c r="G18" s="3"/>
      <c r="H18" s="3"/>
      <c r="I18" s="3"/>
      <c r="J18" s="3"/>
      <c r="K18" s="3"/>
      <c r="L18" s="3"/>
      <c r="M18" s="3"/>
      <c r="N18" s="3"/>
      <c r="O18" s="3"/>
      <c r="P18" s="3">
        <v>535</v>
      </c>
    </row>
    <row r="19" spans="1:16" ht="33.75">
      <c r="A19" s="4" t="s">
        <v>836</v>
      </c>
      <c r="B19" s="3"/>
      <c r="C19" s="3">
        <v>781.44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SUM(C19:O19)</f>
        <v>781.44</v>
      </c>
    </row>
    <row r="20" spans="1:16" ht="22.5">
      <c r="A20" s="4" t="s">
        <v>877</v>
      </c>
      <c r="B20" s="3"/>
      <c r="C20" s="3"/>
      <c r="D20" s="3">
        <v>390.72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SUM(B20:O20)</f>
        <v>390.72</v>
      </c>
    </row>
    <row r="21" spans="1:16" ht="12.75">
      <c r="A21" s="4" t="s">
        <v>9</v>
      </c>
      <c r="B21" s="3"/>
      <c r="C21" s="3"/>
      <c r="D21" s="3">
        <v>175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aca="true" t="shared" si="1" ref="P21:P41">SUM(C21:O21)</f>
        <v>175</v>
      </c>
    </row>
    <row r="22" spans="1:16" ht="67.5">
      <c r="A22" s="4" t="s">
        <v>10</v>
      </c>
      <c r="B22" s="3"/>
      <c r="C22" s="3"/>
      <c r="D22" s="3">
        <v>6704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1"/>
        <v>6704</v>
      </c>
    </row>
    <row r="23" spans="1:16" ht="12.75">
      <c r="A23" s="4" t="s">
        <v>133</v>
      </c>
      <c r="B23" s="3"/>
      <c r="C23" s="3"/>
      <c r="D23" s="3"/>
      <c r="E23" s="3">
        <v>97.68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1"/>
        <v>97.68</v>
      </c>
    </row>
    <row r="24" spans="1:16" ht="12.75">
      <c r="A24" s="4" t="s">
        <v>134</v>
      </c>
      <c r="B24" s="3"/>
      <c r="C24" s="3"/>
      <c r="D24" s="3"/>
      <c r="E24" s="3">
        <v>260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1"/>
        <v>260</v>
      </c>
    </row>
    <row r="25" spans="1:16" ht="12.75">
      <c r="A25" s="4" t="s">
        <v>161</v>
      </c>
      <c r="B25" s="3"/>
      <c r="C25" s="3"/>
      <c r="D25" s="3"/>
      <c r="E25" s="3"/>
      <c r="F25" s="3">
        <v>7976</v>
      </c>
      <c r="G25" s="3"/>
      <c r="H25" s="3"/>
      <c r="I25" s="3"/>
      <c r="J25" s="3"/>
      <c r="K25" s="3"/>
      <c r="L25" s="3"/>
      <c r="M25" s="3"/>
      <c r="N25" s="3"/>
      <c r="O25" s="3"/>
      <c r="P25" s="3">
        <f t="shared" si="1"/>
        <v>7976</v>
      </c>
    </row>
    <row r="26" spans="1:16" ht="12.75">
      <c r="A26" s="4" t="s">
        <v>175</v>
      </c>
      <c r="B26" s="3"/>
      <c r="C26" s="3"/>
      <c r="D26" s="3"/>
      <c r="E26" s="3"/>
      <c r="F26" s="3">
        <v>97.68</v>
      </c>
      <c r="G26" s="3"/>
      <c r="H26" s="3"/>
      <c r="I26" s="3"/>
      <c r="J26" s="3"/>
      <c r="K26" s="3"/>
      <c r="L26" s="3"/>
      <c r="M26" s="3"/>
      <c r="N26" s="3"/>
      <c r="O26" s="3"/>
      <c r="P26" s="3">
        <f t="shared" si="1"/>
        <v>97.68</v>
      </c>
    </row>
    <row r="27" spans="1:16" ht="12.75">
      <c r="A27" s="4" t="s">
        <v>253</v>
      </c>
      <c r="B27" s="3"/>
      <c r="C27" s="3"/>
      <c r="D27" s="3">
        <v>1166.44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1166.44</v>
      </c>
    </row>
    <row r="28" spans="1:16" ht="12.75">
      <c r="A28" s="4" t="s">
        <v>254</v>
      </c>
      <c r="B28" s="3"/>
      <c r="C28" s="3"/>
      <c r="D28" s="3">
        <v>6688.08</v>
      </c>
      <c r="E28" s="3">
        <v>9482.8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16170.88</v>
      </c>
    </row>
    <row r="29" spans="1:16" ht="12.75">
      <c r="A29" s="4" t="s">
        <v>257</v>
      </c>
      <c r="B29" s="3"/>
      <c r="C29" s="3"/>
      <c r="D29" s="3">
        <v>781.44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1"/>
        <v>781.44</v>
      </c>
    </row>
    <row r="30" spans="1:16" ht="12.75">
      <c r="A30" s="4" t="s">
        <v>260</v>
      </c>
      <c r="B30" s="3"/>
      <c r="C30" s="3"/>
      <c r="D30" s="3">
        <v>978.44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1"/>
        <v>978.44</v>
      </c>
    </row>
    <row r="31" spans="1:16" ht="12.75">
      <c r="A31" s="4" t="s">
        <v>351</v>
      </c>
      <c r="B31" s="3"/>
      <c r="C31" s="3"/>
      <c r="D31" s="3"/>
      <c r="E31" s="3"/>
      <c r="F31" s="3"/>
      <c r="G31" s="3">
        <v>390.72</v>
      </c>
      <c r="H31" s="3"/>
      <c r="I31" s="3"/>
      <c r="J31" s="3"/>
      <c r="K31" s="3"/>
      <c r="L31" s="3"/>
      <c r="M31" s="3"/>
      <c r="N31" s="3"/>
      <c r="O31" s="3"/>
      <c r="P31" s="3">
        <f t="shared" si="1"/>
        <v>390.72</v>
      </c>
    </row>
    <row r="32" spans="1:16" ht="12.75">
      <c r="A32" s="4" t="s">
        <v>372</v>
      </c>
      <c r="B32" s="3"/>
      <c r="C32" s="3"/>
      <c r="D32" s="3"/>
      <c r="E32" s="3"/>
      <c r="F32" s="3"/>
      <c r="G32" s="3"/>
      <c r="H32" s="3">
        <v>27293.42</v>
      </c>
      <c r="I32" s="3"/>
      <c r="J32" s="3"/>
      <c r="K32" s="3"/>
      <c r="L32" s="3"/>
      <c r="M32" s="3"/>
      <c r="N32" s="3"/>
      <c r="O32" s="3"/>
      <c r="P32" s="3">
        <f t="shared" si="1"/>
        <v>27293.42</v>
      </c>
    </row>
    <row r="33" spans="1:16" ht="12.75">
      <c r="A33" s="4" t="s">
        <v>127</v>
      </c>
      <c r="B33" s="3"/>
      <c r="C33" s="3"/>
      <c r="D33" s="3"/>
      <c r="E33" s="3"/>
      <c r="F33" s="3"/>
      <c r="G33" s="3"/>
      <c r="H33" s="3"/>
      <c r="I33" s="3">
        <v>4069.57</v>
      </c>
      <c r="J33" s="3"/>
      <c r="K33" s="3"/>
      <c r="L33" s="3"/>
      <c r="M33" s="3"/>
      <c r="N33" s="3"/>
      <c r="O33" s="3"/>
      <c r="P33" s="3">
        <v>4069.57</v>
      </c>
    </row>
    <row r="34" spans="1:16" ht="22.5">
      <c r="A34" s="4" t="s">
        <v>390</v>
      </c>
      <c r="B34" s="3"/>
      <c r="C34" s="3"/>
      <c r="D34" s="3"/>
      <c r="E34" s="3"/>
      <c r="F34" s="3"/>
      <c r="G34" s="3">
        <v>181.52</v>
      </c>
      <c r="H34" s="3"/>
      <c r="I34" s="3"/>
      <c r="J34" s="3"/>
      <c r="K34" s="3"/>
      <c r="L34" s="3"/>
      <c r="M34" s="3"/>
      <c r="N34" s="3"/>
      <c r="O34" s="3"/>
      <c r="P34" s="3">
        <f t="shared" si="1"/>
        <v>181.52</v>
      </c>
    </row>
    <row r="35" spans="1:16" ht="22.5">
      <c r="A35" s="4" t="s">
        <v>413</v>
      </c>
      <c r="B35" s="3"/>
      <c r="C35" s="3"/>
      <c r="D35" s="3"/>
      <c r="E35" s="3"/>
      <c r="F35" s="3"/>
      <c r="G35" s="3">
        <v>781.44</v>
      </c>
      <c r="H35" s="3"/>
      <c r="I35" s="3"/>
      <c r="J35" s="3"/>
      <c r="K35" s="3"/>
      <c r="L35" s="3"/>
      <c r="M35" s="3"/>
      <c r="N35" s="3"/>
      <c r="O35" s="3"/>
      <c r="P35" s="3">
        <f t="shared" si="1"/>
        <v>781.44</v>
      </c>
    </row>
    <row r="36" spans="1:16" ht="33.75">
      <c r="A36" s="4" t="s">
        <v>415</v>
      </c>
      <c r="B36" s="3"/>
      <c r="C36" s="3"/>
      <c r="D36" s="3"/>
      <c r="E36" s="3"/>
      <c r="F36" s="3"/>
      <c r="G36" s="3">
        <v>12096.76</v>
      </c>
      <c r="H36" s="3"/>
      <c r="I36" s="3"/>
      <c r="J36" s="3"/>
      <c r="K36" s="3"/>
      <c r="L36" s="3"/>
      <c r="M36" s="3"/>
      <c r="N36" s="3"/>
      <c r="O36" s="3"/>
      <c r="P36" s="3">
        <f t="shared" si="1"/>
        <v>12096.76</v>
      </c>
    </row>
    <row r="37" spans="1:16" ht="22.5">
      <c r="A37" s="4" t="s">
        <v>588</v>
      </c>
      <c r="B37" s="3"/>
      <c r="C37" s="3"/>
      <c r="D37" s="3"/>
      <c r="E37" s="3"/>
      <c r="F37" s="3"/>
      <c r="G37" s="3"/>
      <c r="H37" s="3"/>
      <c r="I37" s="3"/>
      <c r="J37" s="3"/>
      <c r="K37" s="3">
        <v>1711.88</v>
      </c>
      <c r="L37" s="3"/>
      <c r="M37" s="3"/>
      <c r="N37" s="3"/>
      <c r="O37" s="3"/>
      <c r="P37" s="3">
        <v>1711.88</v>
      </c>
    </row>
    <row r="38" spans="1:16" ht="22.5">
      <c r="A38" s="4" t="s">
        <v>419</v>
      </c>
      <c r="B38" s="3"/>
      <c r="C38" s="3"/>
      <c r="D38" s="3"/>
      <c r="E38" s="3"/>
      <c r="F38" s="3"/>
      <c r="G38" s="3">
        <v>8821.05</v>
      </c>
      <c r="H38" s="3"/>
      <c r="I38" s="3"/>
      <c r="J38" s="3"/>
      <c r="K38" s="3"/>
      <c r="L38" s="3"/>
      <c r="M38" s="3"/>
      <c r="N38" s="3"/>
      <c r="O38" s="3"/>
      <c r="P38" s="3">
        <f t="shared" si="1"/>
        <v>8821.05</v>
      </c>
    </row>
    <row r="39" spans="1:16" ht="12.75">
      <c r="A39" s="4" t="s">
        <v>765</v>
      </c>
      <c r="B39" s="3"/>
      <c r="C39" s="3"/>
      <c r="D39" s="3"/>
      <c r="E39" s="3"/>
      <c r="F39" s="3"/>
      <c r="G39" s="3"/>
      <c r="H39" s="3"/>
      <c r="I39" s="3"/>
      <c r="J39" s="3"/>
      <c r="K39" s="3">
        <v>751</v>
      </c>
      <c r="L39" s="3"/>
      <c r="M39" s="3"/>
      <c r="N39" s="3"/>
      <c r="O39" s="3"/>
      <c r="P39" s="3">
        <v>751</v>
      </c>
    </row>
    <row r="40" spans="1:16" ht="12.75">
      <c r="A40" s="4" t="s">
        <v>598</v>
      </c>
      <c r="B40" s="3"/>
      <c r="C40" s="3"/>
      <c r="D40" s="3"/>
      <c r="E40" s="3"/>
      <c r="F40" s="3"/>
      <c r="G40" s="3"/>
      <c r="H40" s="3"/>
      <c r="I40" s="3"/>
      <c r="J40" s="3"/>
      <c r="K40" s="3">
        <v>647.72</v>
      </c>
      <c r="L40" s="3"/>
      <c r="M40" s="3"/>
      <c r="N40" s="3"/>
      <c r="O40" s="3"/>
      <c r="P40" s="3">
        <v>647.72</v>
      </c>
    </row>
    <row r="41" spans="1:16" ht="12.75">
      <c r="A41" s="4" t="s">
        <v>465</v>
      </c>
      <c r="B41" s="3"/>
      <c r="C41" s="3"/>
      <c r="D41" s="3"/>
      <c r="E41" s="3">
        <v>25000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1"/>
        <v>25000</v>
      </c>
    </row>
    <row r="42" spans="1:16" ht="12.75">
      <c r="A42" s="4" t="s">
        <v>628</v>
      </c>
      <c r="B42" s="3"/>
      <c r="C42" s="3">
        <v>52.54</v>
      </c>
      <c r="D42" s="3">
        <v>52.54</v>
      </c>
      <c r="E42" s="3">
        <v>52.54</v>
      </c>
      <c r="F42" s="3">
        <v>52.54</v>
      </c>
      <c r="G42" s="3">
        <v>52.54</v>
      </c>
      <c r="H42" s="3">
        <v>52.54</v>
      </c>
      <c r="I42" s="3">
        <v>175.14</v>
      </c>
      <c r="J42" s="3">
        <v>175.14</v>
      </c>
      <c r="K42" s="3">
        <v>175.14</v>
      </c>
      <c r="L42" s="3"/>
      <c r="M42" s="3"/>
      <c r="N42" s="3"/>
      <c r="O42" s="3"/>
      <c r="P42" s="3">
        <f>SUM(H42:O42)</f>
        <v>577.9599999999999</v>
      </c>
    </row>
    <row r="43" spans="1:16" ht="12.75">
      <c r="A43" s="4" t="s">
        <v>466</v>
      </c>
      <c r="B43" s="3"/>
      <c r="C43" s="3"/>
      <c r="D43" s="3"/>
      <c r="E43" s="3">
        <v>5000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>SUM(C43:O43)</f>
        <v>5000</v>
      </c>
    </row>
    <row r="44" spans="1:16" ht="22.5">
      <c r="A44" s="4" t="s">
        <v>417</v>
      </c>
      <c r="B44" s="3"/>
      <c r="C44" s="3">
        <v>2034</v>
      </c>
      <c r="D44" s="3">
        <v>2034</v>
      </c>
      <c r="E44" s="3">
        <v>2034</v>
      </c>
      <c r="F44" s="3">
        <v>2034</v>
      </c>
      <c r="G44" s="3">
        <v>2034</v>
      </c>
      <c r="H44" s="3">
        <v>2034</v>
      </c>
      <c r="I44" s="3">
        <v>2034</v>
      </c>
      <c r="J44" s="3">
        <v>2034</v>
      </c>
      <c r="K44" s="3">
        <v>2034</v>
      </c>
      <c r="L44" s="3"/>
      <c r="M44" s="3"/>
      <c r="N44" s="3"/>
      <c r="O44" s="3"/>
      <c r="P44" s="3">
        <f>SUM(C44:O44)</f>
        <v>18306</v>
      </c>
    </row>
    <row r="45" spans="1:16" ht="12.75">
      <c r="A45" s="3" t="s">
        <v>746</v>
      </c>
      <c r="B45" s="3"/>
      <c r="C45" s="3">
        <v>2034</v>
      </c>
      <c r="D45" s="3">
        <v>2034</v>
      </c>
      <c r="E45" s="3">
        <v>2034</v>
      </c>
      <c r="F45" s="3">
        <v>2034</v>
      </c>
      <c r="G45" s="3">
        <v>2034</v>
      </c>
      <c r="H45" s="3">
        <v>2034</v>
      </c>
      <c r="I45" s="3">
        <v>2034</v>
      </c>
      <c r="J45" s="3">
        <v>2034</v>
      </c>
      <c r="K45" s="3">
        <v>2034</v>
      </c>
      <c r="L45" s="3"/>
      <c r="M45" s="3"/>
      <c r="N45" s="3"/>
      <c r="O45" s="3"/>
      <c r="P45" s="3">
        <f>SUM(C45:O45)</f>
        <v>18306</v>
      </c>
    </row>
    <row r="46" spans="1:16" ht="12.75">
      <c r="A46" s="3" t="s">
        <v>614</v>
      </c>
      <c r="B46" s="3"/>
      <c r="C46" s="3">
        <f aca="true" t="shared" si="2" ref="C46:P46">SUM(C4:C45)</f>
        <v>13158.580000000002</v>
      </c>
      <c r="D46" s="6">
        <f t="shared" si="2"/>
        <v>29261.259999999995</v>
      </c>
      <c r="E46" s="3">
        <f t="shared" si="2"/>
        <v>52217.62</v>
      </c>
      <c r="F46" s="3">
        <f t="shared" si="2"/>
        <v>21316.82</v>
      </c>
      <c r="G46" s="6">
        <f t="shared" si="2"/>
        <v>34648.630000000005</v>
      </c>
      <c r="H46" s="6">
        <f t="shared" si="2"/>
        <v>39670.56</v>
      </c>
      <c r="I46" s="3">
        <f t="shared" si="2"/>
        <v>21242.9</v>
      </c>
      <c r="J46" s="3">
        <f t="shared" si="2"/>
        <v>12499.74</v>
      </c>
      <c r="K46" s="3">
        <f t="shared" si="2"/>
        <v>25292.34</v>
      </c>
      <c r="L46" s="3">
        <f t="shared" si="2"/>
        <v>0</v>
      </c>
      <c r="M46" s="3">
        <f t="shared" si="2"/>
        <v>0</v>
      </c>
      <c r="N46" s="3">
        <f t="shared" si="2"/>
        <v>0</v>
      </c>
      <c r="O46" s="3">
        <f t="shared" si="2"/>
        <v>0</v>
      </c>
      <c r="P46" s="6">
        <f t="shared" si="2"/>
        <v>249045.74999999997</v>
      </c>
    </row>
    <row r="47" spans="1:16" ht="12.75">
      <c r="A47" s="3" t="s">
        <v>618</v>
      </c>
      <c r="B47" s="3"/>
      <c r="C47" s="3">
        <v>16106.64</v>
      </c>
      <c r="D47" s="3">
        <v>14674.35</v>
      </c>
      <c r="E47" s="3">
        <v>17369.87</v>
      </c>
      <c r="F47" s="3">
        <v>22702.4</v>
      </c>
      <c r="G47" s="3">
        <v>16363.45</v>
      </c>
      <c r="H47" s="3">
        <v>18573.75</v>
      </c>
      <c r="I47" s="3">
        <v>19773.75</v>
      </c>
      <c r="J47" s="3">
        <v>19035</v>
      </c>
      <c r="K47" s="3">
        <v>18006.25</v>
      </c>
      <c r="L47" s="3"/>
      <c r="M47" s="3"/>
      <c r="N47" s="3"/>
      <c r="O47" s="3"/>
      <c r="P47" s="6">
        <f>SUM(C47:O47)+P52</f>
        <v>208248.57</v>
      </c>
    </row>
    <row r="48" spans="1:16" s="1" customFormat="1" ht="12.75">
      <c r="A48" s="5" t="s">
        <v>619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">
        <f>P47-P46-P1</f>
        <v>-45972.929999999964</v>
      </c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45" t="s">
        <v>692</v>
      </c>
      <c r="C50" s="46"/>
      <c r="D50" s="46"/>
      <c r="E50" s="46"/>
      <c r="F50" s="47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 t="s">
        <v>779</v>
      </c>
      <c r="B52" s="3"/>
      <c r="C52" s="3"/>
      <c r="D52" s="3"/>
      <c r="E52" s="3"/>
      <c r="F52" s="3">
        <v>15051.21</v>
      </c>
      <c r="G52" s="3">
        <v>5098.65</v>
      </c>
      <c r="H52" s="3">
        <v>10197.3</v>
      </c>
      <c r="I52" s="3">
        <v>5098.65</v>
      </c>
      <c r="J52" s="3">
        <v>5098.65</v>
      </c>
      <c r="K52" s="3">
        <v>5098.65</v>
      </c>
      <c r="L52" s="3"/>
      <c r="M52" s="3"/>
      <c r="N52" s="3"/>
      <c r="O52" s="3"/>
      <c r="P52" s="3">
        <f>SUM(C52:O52)</f>
        <v>45643.11</v>
      </c>
    </row>
    <row r="54" ht="12.75">
      <c r="G54" s="2" t="s">
        <v>627</v>
      </c>
    </row>
  </sheetData>
  <sheetProtection/>
  <mergeCells count="1">
    <mergeCell ref="B50:F50"/>
  </mergeCells>
  <printOptions/>
  <pageMargins left="0.7" right="0.7" top="0.75" bottom="0.75" header="0.3" footer="0.3"/>
  <pageSetup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60" zoomScalePageLayoutView="0" workbookViewId="0" topLeftCell="A1">
      <selection activeCell="A39" sqref="A39"/>
    </sheetView>
  </sheetViews>
  <sheetFormatPr defaultColWidth="9.125" defaultRowHeight="12.75"/>
  <cols>
    <col min="1" max="1" width="34.375" style="2" customWidth="1"/>
    <col min="2" max="2" width="11.875" style="2" customWidth="1"/>
    <col min="3" max="3" width="15.875" style="2" customWidth="1"/>
    <col min="4" max="4" width="10.75390625" style="2" customWidth="1"/>
    <col min="5" max="6" width="13.125" style="2" customWidth="1"/>
    <col min="7" max="7" width="12.125" style="2" customWidth="1"/>
    <col min="8" max="8" width="13.625" style="2" customWidth="1"/>
    <col min="9" max="9" width="15.25390625" style="2" customWidth="1"/>
    <col min="10" max="11" width="11.75390625" style="2" customWidth="1"/>
    <col min="12" max="12" width="11.625" style="2" customWidth="1"/>
    <col min="13" max="13" width="13.625" style="2" customWidth="1"/>
    <col min="14" max="16384" width="9.125" style="2" customWidth="1"/>
  </cols>
  <sheetData>
    <row r="1" spans="1:13" s="1" customFormat="1" ht="32.25" customHeight="1">
      <c r="A1" s="18" t="s">
        <v>621</v>
      </c>
      <c r="B1" s="18"/>
      <c r="C1" s="18">
        <v>1484.4</v>
      </c>
      <c r="D1" s="42" t="s">
        <v>666</v>
      </c>
      <c r="E1" s="57" t="s">
        <v>584</v>
      </c>
      <c r="F1" s="58"/>
      <c r="G1" s="58"/>
      <c r="H1" s="58"/>
      <c r="I1" s="59"/>
      <c r="J1" s="18"/>
      <c r="K1" s="60" t="s">
        <v>401</v>
      </c>
      <c r="L1" s="61"/>
      <c r="M1" s="18">
        <v>-45637</v>
      </c>
    </row>
    <row r="2" spans="1:13" ht="31.5">
      <c r="A2" s="42" t="s">
        <v>711</v>
      </c>
      <c r="B2" s="19"/>
      <c r="C2" s="22">
        <v>1990.6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47.25">
      <c r="A3" s="18" t="s">
        <v>608</v>
      </c>
      <c r="B3" s="42" t="s">
        <v>713</v>
      </c>
      <c r="C3" s="42" t="s">
        <v>712</v>
      </c>
      <c r="D3" s="18" t="s">
        <v>633</v>
      </c>
      <c r="E3" s="18" t="s">
        <v>637</v>
      </c>
      <c r="F3" s="18" t="s">
        <v>636</v>
      </c>
      <c r="G3" s="18" t="s">
        <v>635</v>
      </c>
      <c r="H3" s="18" t="s">
        <v>612</v>
      </c>
      <c r="I3" s="18" t="s">
        <v>613</v>
      </c>
      <c r="J3" s="18" t="s">
        <v>615</v>
      </c>
      <c r="K3" s="18" t="s">
        <v>616</v>
      </c>
      <c r="L3" s="18" t="s">
        <v>622</v>
      </c>
      <c r="M3" s="40" t="s">
        <v>492</v>
      </c>
    </row>
    <row r="4" spans="1:13" ht="15">
      <c r="A4" s="19" t="s">
        <v>777</v>
      </c>
      <c r="B4" s="19">
        <v>1.5</v>
      </c>
      <c r="C4" s="19">
        <v>1.5</v>
      </c>
      <c r="D4" s="19">
        <f>C4*C1</f>
        <v>2226.6000000000004</v>
      </c>
      <c r="E4" s="19">
        <v>2226.6</v>
      </c>
      <c r="F4" s="19">
        <v>2226.6</v>
      </c>
      <c r="G4" s="19">
        <v>2226.6</v>
      </c>
      <c r="H4" s="19">
        <v>2226.6</v>
      </c>
      <c r="I4" s="19">
        <v>2226.6</v>
      </c>
      <c r="J4" s="19">
        <v>2226.6</v>
      </c>
      <c r="K4" s="19">
        <v>2226.6</v>
      </c>
      <c r="L4" s="19">
        <v>2226.6</v>
      </c>
      <c r="M4" s="19">
        <f>SUM(D4:L4)</f>
        <v>20039.4</v>
      </c>
    </row>
    <row r="5" spans="1:13" ht="15">
      <c r="A5" s="19" t="s">
        <v>402</v>
      </c>
      <c r="B5" s="19">
        <v>1.6</v>
      </c>
      <c r="C5" s="19">
        <v>1.5</v>
      </c>
      <c r="D5" s="19">
        <f>B5*C2</f>
        <v>3184.96</v>
      </c>
      <c r="E5" s="19">
        <f>C5*C2</f>
        <v>2985.8999999999996</v>
      </c>
      <c r="F5" s="19">
        <v>2985.9</v>
      </c>
      <c r="G5" s="19">
        <v>2985.9</v>
      </c>
      <c r="H5" s="19">
        <v>2985.9</v>
      </c>
      <c r="I5" s="19">
        <v>2985.9</v>
      </c>
      <c r="J5" s="19">
        <v>2985.9</v>
      </c>
      <c r="K5" s="19">
        <v>2985.9</v>
      </c>
      <c r="L5" s="19">
        <v>2985.9</v>
      </c>
      <c r="M5" s="19">
        <f>SUM(D5:L5)</f>
        <v>27072.160000000003</v>
      </c>
    </row>
    <row r="6" spans="1:13" ht="15">
      <c r="A6" s="19" t="s">
        <v>403</v>
      </c>
      <c r="B6" s="19">
        <v>1.5</v>
      </c>
      <c r="C6" s="19">
        <v>1.5</v>
      </c>
      <c r="D6" s="19">
        <f>B6*C2</f>
        <v>2985.8999999999996</v>
      </c>
      <c r="E6" s="19">
        <f>C6*C2</f>
        <v>2985.8999999999996</v>
      </c>
      <c r="F6" s="19">
        <f>C6*C2</f>
        <v>2985.8999999999996</v>
      </c>
      <c r="G6" s="19">
        <f>C6*C2</f>
        <v>2985.8999999999996</v>
      </c>
      <c r="H6" s="19">
        <f>C6*C2</f>
        <v>2985.8999999999996</v>
      </c>
      <c r="I6" s="19">
        <f>C6*C2</f>
        <v>2985.8999999999996</v>
      </c>
      <c r="J6" s="19">
        <f>C6*C2</f>
        <v>2985.8999999999996</v>
      </c>
      <c r="K6" s="19">
        <f>C6*C2</f>
        <v>2985.8999999999996</v>
      </c>
      <c r="L6" s="19">
        <f>C6*C2</f>
        <v>2985.8999999999996</v>
      </c>
      <c r="M6" s="19">
        <f>SUM(D6:L6)</f>
        <v>26873.1</v>
      </c>
    </row>
    <row r="7" spans="1:13" ht="15">
      <c r="A7" s="19" t="s">
        <v>672</v>
      </c>
      <c r="B7" s="19"/>
      <c r="C7" s="19">
        <v>0.4</v>
      </c>
      <c r="D7" s="19">
        <f>C7*C1</f>
        <v>593.7600000000001</v>
      </c>
      <c r="E7" s="20">
        <f>C7*C1</f>
        <v>593.7600000000001</v>
      </c>
      <c r="F7" s="19">
        <f>C7*C1</f>
        <v>593.7600000000001</v>
      </c>
      <c r="G7" s="19">
        <f>C7*C1</f>
        <v>593.7600000000001</v>
      </c>
      <c r="H7" s="19">
        <f>C7*C1</f>
        <v>593.7600000000001</v>
      </c>
      <c r="I7" s="19">
        <f>C7*C1</f>
        <v>593.7600000000001</v>
      </c>
      <c r="J7" s="19">
        <v>593.76</v>
      </c>
      <c r="K7" s="19">
        <v>593.76</v>
      </c>
      <c r="L7" s="19">
        <v>593.76</v>
      </c>
      <c r="M7" s="20">
        <f>SUM(D7:L7)</f>
        <v>5343.840000000001</v>
      </c>
    </row>
    <row r="8" spans="1:13" ht="30">
      <c r="A8" s="21" t="s">
        <v>707</v>
      </c>
      <c r="B8" s="21"/>
      <c r="C8" s="19"/>
      <c r="D8" s="19"/>
      <c r="E8" s="20"/>
      <c r="F8" s="19"/>
      <c r="G8" s="19"/>
      <c r="H8" s="19"/>
      <c r="I8" s="19"/>
      <c r="J8" s="19"/>
      <c r="K8" s="19"/>
      <c r="L8" s="19"/>
      <c r="M8" s="20">
        <f>SUM(D8:L8)</f>
        <v>0</v>
      </c>
    </row>
    <row r="9" spans="1:13" ht="15">
      <c r="A9" s="19" t="s">
        <v>709</v>
      </c>
      <c r="B9" s="19"/>
      <c r="C9" s="19"/>
      <c r="D9" s="19"/>
      <c r="E9" s="20"/>
      <c r="F9" s="19"/>
      <c r="G9" s="19"/>
      <c r="H9" s="19"/>
      <c r="I9" s="19"/>
      <c r="J9" s="19"/>
      <c r="K9" s="19"/>
      <c r="L9" s="19"/>
      <c r="M9" s="20">
        <f>SUM(E9:L9)</f>
        <v>0</v>
      </c>
    </row>
    <row r="10" spans="1:13" ht="15">
      <c r="A10" s="19" t="s">
        <v>710</v>
      </c>
      <c r="B10" s="19"/>
      <c r="C10" s="19"/>
      <c r="D10" s="19"/>
      <c r="E10" s="20"/>
      <c r="F10" s="19"/>
      <c r="G10" s="19"/>
      <c r="H10" s="19"/>
      <c r="I10" s="19"/>
      <c r="J10" s="19"/>
      <c r="K10" s="19"/>
      <c r="L10" s="19"/>
      <c r="M10" s="20">
        <f>SUM(E10:L10)</f>
        <v>0</v>
      </c>
    </row>
    <row r="11" spans="1:13" ht="25.5" customHeight="1">
      <c r="A11" s="19" t="s">
        <v>716</v>
      </c>
      <c r="B11" s="19"/>
      <c r="C11" s="19"/>
      <c r="D11" s="19"/>
      <c r="E11" s="20"/>
      <c r="F11" s="19"/>
      <c r="G11" s="19"/>
      <c r="H11" s="19"/>
      <c r="I11" s="19"/>
      <c r="J11" s="19"/>
      <c r="K11" s="19"/>
      <c r="L11" s="19"/>
      <c r="M11" s="20">
        <f>SUM(E11:L11)</f>
        <v>0</v>
      </c>
    </row>
    <row r="12" spans="1:13" ht="36.75" customHeight="1">
      <c r="A12" s="21" t="s">
        <v>486</v>
      </c>
      <c r="B12" s="19"/>
      <c r="C12" s="19"/>
      <c r="D12" s="19">
        <v>23877</v>
      </c>
      <c r="E12" s="20"/>
      <c r="F12" s="19"/>
      <c r="G12" s="19"/>
      <c r="H12" s="19"/>
      <c r="I12" s="19"/>
      <c r="J12" s="19"/>
      <c r="K12" s="19"/>
      <c r="L12" s="19"/>
      <c r="M12" s="20">
        <f aca="true" t="shared" si="0" ref="M12:M18">SUM(D12:L12)</f>
        <v>23877</v>
      </c>
    </row>
    <row r="13" spans="1:13" ht="32.25" customHeight="1">
      <c r="A13" s="37" t="s">
        <v>820</v>
      </c>
      <c r="B13" s="37"/>
      <c r="C13" s="19"/>
      <c r="D13" s="19">
        <v>195.36</v>
      </c>
      <c r="E13" s="20"/>
      <c r="F13" s="19"/>
      <c r="G13" s="19"/>
      <c r="H13" s="19"/>
      <c r="I13" s="19"/>
      <c r="J13" s="19"/>
      <c r="K13" s="19"/>
      <c r="L13" s="19"/>
      <c r="M13" s="20">
        <f t="shared" si="0"/>
        <v>195.36</v>
      </c>
    </row>
    <row r="14" spans="1:13" ht="39" customHeight="1">
      <c r="A14" s="33" t="s">
        <v>846</v>
      </c>
      <c r="B14" s="33"/>
      <c r="C14" s="19"/>
      <c r="D14" s="19">
        <v>97.68</v>
      </c>
      <c r="E14" s="20"/>
      <c r="F14" s="19"/>
      <c r="G14" s="19"/>
      <c r="H14" s="19"/>
      <c r="I14" s="19"/>
      <c r="J14" s="19"/>
      <c r="K14" s="19"/>
      <c r="L14" s="19"/>
      <c r="M14" s="20">
        <f t="shared" si="0"/>
        <v>97.68</v>
      </c>
    </row>
    <row r="15" spans="1:13" ht="30">
      <c r="A15" s="21" t="s">
        <v>869</v>
      </c>
      <c r="B15" s="21"/>
      <c r="C15" s="19"/>
      <c r="D15" s="19"/>
      <c r="E15" s="20">
        <v>126.99</v>
      </c>
      <c r="F15" s="19"/>
      <c r="G15" s="19"/>
      <c r="H15" s="19"/>
      <c r="I15" s="19"/>
      <c r="J15" s="19"/>
      <c r="K15" s="19"/>
      <c r="L15" s="19"/>
      <c r="M15" s="20">
        <f t="shared" si="0"/>
        <v>126.99</v>
      </c>
    </row>
    <row r="16" spans="1:13" ht="45">
      <c r="A16" s="21" t="s">
        <v>886</v>
      </c>
      <c r="B16" s="21"/>
      <c r="C16" s="19"/>
      <c r="D16" s="19"/>
      <c r="E16" s="20">
        <v>58.61</v>
      </c>
      <c r="F16" s="19"/>
      <c r="G16" s="19"/>
      <c r="H16" s="19"/>
      <c r="I16" s="19"/>
      <c r="J16" s="19"/>
      <c r="K16" s="19"/>
      <c r="L16" s="19"/>
      <c r="M16" s="20">
        <f t="shared" si="0"/>
        <v>58.61</v>
      </c>
    </row>
    <row r="17" spans="1:13" ht="30">
      <c r="A17" s="21" t="s">
        <v>111</v>
      </c>
      <c r="B17" s="21"/>
      <c r="C17" s="19"/>
      <c r="D17" s="19"/>
      <c r="E17" s="20"/>
      <c r="F17" s="19">
        <v>781.44</v>
      </c>
      <c r="G17" s="19"/>
      <c r="H17" s="19"/>
      <c r="I17" s="19"/>
      <c r="J17" s="19"/>
      <c r="K17" s="19"/>
      <c r="L17" s="19"/>
      <c r="M17" s="20">
        <f t="shared" si="0"/>
        <v>781.44</v>
      </c>
    </row>
    <row r="18" spans="1:13" ht="120">
      <c r="A18" s="21" t="s">
        <v>488</v>
      </c>
      <c r="B18" s="21"/>
      <c r="C18" s="19"/>
      <c r="D18" s="19"/>
      <c r="E18" s="19"/>
      <c r="F18" s="19"/>
      <c r="G18" s="19">
        <v>2509.6</v>
      </c>
      <c r="H18" s="19"/>
      <c r="I18" s="19"/>
      <c r="J18" s="19"/>
      <c r="K18" s="19"/>
      <c r="L18" s="19"/>
      <c r="M18" s="19">
        <f t="shared" si="0"/>
        <v>2509.6</v>
      </c>
    </row>
    <row r="19" spans="1:13" ht="45">
      <c r="A19" s="21" t="s">
        <v>786</v>
      </c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>
      <c r="A20" s="21" t="s">
        <v>719</v>
      </c>
      <c r="B20" s="21"/>
      <c r="C20" s="19"/>
      <c r="D20" s="19"/>
      <c r="E20" s="19"/>
      <c r="F20" s="19"/>
      <c r="G20" s="19"/>
      <c r="H20" s="19"/>
      <c r="I20" s="19"/>
      <c r="J20" s="19"/>
      <c r="K20" s="19">
        <v>10022</v>
      </c>
      <c r="L20" s="19"/>
      <c r="M20" s="19">
        <v>10022</v>
      </c>
    </row>
    <row r="21" spans="1:13" ht="30">
      <c r="A21" s="21" t="s">
        <v>787</v>
      </c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 t="s">
        <v>634</v>
      </c>
      <c r="B22" s="19"/>
      <c r="C22" s="19">
        <v>0.6</v>
      </c>
      <c r="D22" s="19">
        <f>C22*C1</f>
        <v>890.64</v>
      </c>
      <c r="E22" s="19">
        <v>890.64</v>
      </c>
      <c r="F22" s="19">
        <v>890.64</v>
      </c>
      <c r="G22" s="19">
        <v>890.64</v>
      </c>
      <c r="H22" s="19">
        <f>C22*C1</f>
        <v>890.64</v>
      </c>
      <c r="I22" s="19">
        <f>C22*C1</f>
        <v>890.64</v>
      </c>
      <c r="J22" s="19">
        <v>890.64</v>
      </c>
      <c r="K22" s="19">
        <v>890.64</v>
      </c>
      <c r="L22" s="19">
        <v>890.64</v>
      </c>
      <c r="M22" s="19">
        <f>SUM(D22:L22)</f>
        <v>8015.760000000001</v>
      </c>
    </row>
    <row r="23" spans="1:13" ht="45">
      <c r="A23" s="21" t="s">
        <v>199</v>
      </c>
      <c r="B23" s="21"/>
      <c r="C23" s="19"/>
      <c r="D23" s="19"/>
      <c r="E23" s="19"/>
      <c r="F23" s="19"/>
      <c r="G23" s="19">
        <v>146.52</v>
      </c>
      <c r="H23" s="19"/>
      <c r="I23" s="19"/>
      <c r="J23" s="19"/>
      <c r="K23" s="19"/>
      <c r="L23" s="19"/>
      <c r="M23" s="19">
        <v>146.52</v>
      </c>
    </row>
    <row r="24" spans="1:13" ht="15">
      <c r="A24" s="21" t="s">
        <v>227</v>
      </c>
      <c r="B24" s="21"/>
      <c r="C24" s="19"/>
      <c r="D24" s="19">
        <v>645.22</v>
      </c>
      <c r="E24" s="19"/>
      <c r="F24" s="19"/>
      <c r="G24" s="19"/>
      <c r="H24" s="19"/>
      <c r="I24" s="19"/>
      <c r="J24" s="19"/>
      <c r="K24" s="19"/>
      <c r="L24" s="19"/>
      <c r="M24" s="19">
        <f>SUM(D24:L24)</f>
        <v>645.22</v>
      </c>
    </row>
    <row r="25" spans="1:13" ht="45">
      <c r="A25" s="21" t="s">
        <v>280</v>
      </c>
      <c r="B25" s="21"/>
      <c r="C25" s="19"/>
      <c r="D25" s="19"/>
      <c r="E25" s="19"/>
      <c r="F25" s="19"/>
      <c r="G25" s="19">
        <v>786.44</v>
      </c>
      <c r="H25" s="19"/>
      <c r="I25" s="19"/>
      <c r="J25" s="19"/>
      <c r="K25" s="19"/>
      <c r="L25" s="19"/>
      <c r="M25" s="19">
        <f>SUM(D25:L25)</f>
        <v>786.44</v>
      </c>
    </row>
    <row r="26" spans="1:13" ht="15">
      <c r="A26" s="19" t="s">
        <v>295</v>
      </c>
      <c r="B26" s="19"/>
      <c r="C26" s="19"/>
      <c r="D26" s="19"/>
      <c r="E26" s="19"/>
      <c r="F26" s="19"/>
      <c r="G26" s="19">
        <v>390.72</v>
      </c>
      <c r="H26" s="19"/>
      <c r="I26" s="19"/>
      <c r="J26" s="19"/>
      <c r="K26" s="19"/>
      <c r="L26" s="19"/>
      <c r="M26" s="19">
        <f>SUM(E26:L26)</f>
        <v>390.72</v>
      </c>
    </row>
    <row r="27" spans="1:13" ht="30">
      <c r="A27" s="21" t="s">
        <v>312</v>
      </c>
      <c r="B27" s="21"/>
      <c r="C27" s="19"/>
      <c r="D27" s="19"/>
      <c r="E27" s="19"/>
      <c r="F27" s="19"/>
      <c r="G27" s="19">
        <v>97.68</v>
      </c>
      <c r="H27" s="19"/>
      <c r="I27" s="19"/>
      <c r="J27" s="19"/>
      <c r="K27" s="19"/>
      <c r="L27" s="19"/>
      <c r="M27" s="19">
        <f>SUM(D27:L27)</f>
        <v>97.68</v>
      </c>
    </row>
    <row r="28" spans="1:13" ht="30">
      <c r="A28" s="21" t="s">
        <v>337</v>
      </c>
      <c r="B28" s="21"/>
      <c r="C28" s="19"/>
      <c r="D28" s="19"/>
      <c r="E28" s="19"/>
      <c r="F28" s="19"/>
      <c r="G28" s="19"/>
      <c r="H28" s="19">
        <v>390.72</v>
      </c>
      <c r="I28" s="19"/>
      <c r="J28" s="19"/>
      <c r="K28" s="19"/>
      <c r="L28" s="19"/>
      <c r="M28" s="19">
        <f>SUM(F28:L28)</f>
        <v>390.72</v>
      </c>
    </row>
    <row r="29" spans="1:13" ht="45">
      <c r="A29" s="21" t="s">
        <v>489</v>
      </c>
      <c r="B29" s="21"/>
      <c r="C29" s="19"/>
      <c r="D29" s="19"/>
      <c r="E29" s="19"/>
      <c r="F29" s="19"/>
      <c r="G29" s="19"/>
      <c r="H29" s="19"/>
      <c r="I29" s="19">
        <v>9385.56</v>
      </c>
      <c r="J29" s="19"/>
      <c r="K29" s="19"/>
      <c r="L29" s="19"/>
      <c r="M29" s="19">
        <f>SUM(F29:L29)</f>
        <v>9385.56</v>
      </c>
    </row>
    <row r="30" spans="1:13" ht="30">
      <c r="A30" s="21" t="s">
        <v>490</v>
      </c>
      <c r="B30" s="21"/>
      <c r="C30" s="19"/>
      <c r="D30" s="19"/>
      <c r="E30" s="19"/>
      <c r="F30" s="19"/>
      <c r="G30" s="19"/>
      <c r="H30" s="19"/>
      <c r="I30" s="19">
        <v>1093.15</v>
      </c>
      <c r="J30" s="19"/>
      <c r="K30" s="19"/>
      <c r="L30" s="19"/>
      <c r="M30" s="41">
        <f>SUM(F30:L30)</f>
        <v>1093.15</v>
      </c>
    </row>
    <row r="31" spans="1:13" ht="15">
      <c r="A31" s="21" t="s">
        <v>227</v>
      </c>
      <c r="B31" s="21"/>
      <c r="C31" s="19"/>
      <c r="D31" s="19"/>
      <c r="E31" s="19"/>
      <c r="F31" s="19"/>
      <c r="G31" s="19">
        <v>97.68</v>
      </c>
      <c r="H31" s="19"/>
      <c r="I31" s="19"/>
      <c r="J31" s="19"/>
      <c r="K31" s="19"/>
      <c r="L31" s="19"/>
      <c r="M31" s="19">
        <f>SUM(D31:L31)</f>
        <v>97.68</v>
      </c>
    </row>
    <row r="32" spans="1:13" ht="45">
      <c r="A32" s="21" t="s">
        <v>445</v>
      </c>
      <c r="B32" s="21"/>
      <c r="C32" s="19"/>
      <c r="D32" s="19"/>
      <c r="E32" s="19"/>
      <c r="F32" s="19"/>
      <c r="G32" s="19"/>
      <c r="H32" s="19"/>
      <c r="I32" s="19">
        <v>3516.48</v>
      </c>
      <c r="J32" s="19"/>
      <c r="K32" s="19"/>
      <c r="L32" s="19"/>
      <c r="M32" s="19">
        <f>SUM(F32:L32)</f>
        <v>3516.48</v>
      </c>
    </row>
    <row r="33" spans="1:13" ht="15">
      <c r="A33" s="21" t="s">
        <v>628</v>
      </c>
      <c r="B33" s="21"/>
      <c r="C33" s="19"/>
      <c r="D33" s="19">
        <v>59.38</v>
      </c>
      <c r="E33" s="19">
        <v>59.38</v>
      </c>
      <c r="F33" s="19">
        <v>59.38</v>
      </c>
      <c r="G33" s="19">
        <v>59.38</v>
      </c>
      <c r="H33" s="19">
        <v>155.86</v>
      </c>
      <c r="I33" s="19">
        <v>155.86</v>
      </c>
      <c r="J33" s="19">
        <v>173.18</v>
      </c>
      <c r="K33" s="19">
        <v>173.18</v>
      </c>
      <c r="L33" s="19">
        <v>173.18</v>
      </c>
      <c r="M33" s="19">
        <f>SUM(D33:L33)</f>
        <v>1068.7800000000002</v>
      </c>
    </row>
    <row r="34" spans="1:13" ht="45">
      <c r="A34" s="21" t="s">
        <v>491</v>
      </c>
      <c r="B34" s="21"/>
      <c r="C34" s="19"/>
      <c r="D34" s="19"/>
      <c r="E34" s="19"/>
      <c r="F34" s="19"/>
      <c r="G34" s="19"/>
      <c r="H34" s="19"/>
      <c r="I34" s="19">
        <v>368.6</v>
      </c>
      <c r="J34" s="19"/>
      <c r="K34" s="19"/>
      <c r="L34" s="19"/>
      <c r="M34" s="19">
        <f>SUM(F34:L34)</f>
        <v>368.6</v>
      </c>
    </row>
    <row r="35" spans="1:13" ht="15">
      <c r="A35" s="21" t="s">
        <v>669</v>
      </c>
      <c r="B35" s="21"/>
      <c r="C35" s="19"/>
      <c r="D35" s="19"/>
      <c r="E35" s="19"/>
      <c r="F35" s="19"/>
      <c r="G35" s="19"/>
      <c r="H35" s="19"/>
      <c r="I35" s="19">
        <v>64592</v>
      </c>
      <c r="J35" s="19"/>
      <c r="K35" s="19"/>
      <c r="L35" s="19"/>
      <c r="M35" s="19">
        <f>SUM(F35:L35)</f>
        <v>64592</v>
      </c>
    </row>
    <row r="36" spans="1:13" ht="15">
      <c r="A36" s="21" t="s">
        <v>520</v>
      </c>
      <c r="B36" s="21"/>
      <c r="C36" s="19"/>
      <c r="D36" s="19"/>
      <c r="E36" s="19"/>
      <c r="F36" s="19"/>
      <c r="G36" s="19"/>
      <c r="H36" s="19"/>
      <c r="I36" s="19"/>
      <c r="J36" s="19">
        <v>930.72</v>
      </c>
      <c r="K36" s="19"/>
      <c r="L36" s="19"/>
      <c r="M36" s="19">
        <v>930.72</v>
      </c>
    </row>
    <row r="37" spans="1:13" ht="30">
      <c r="A37" s="21" t="s">
        <v>96</v>
      </c>
      <c r="B37" s="21"/>
      <c r="C37" s="19"/>
      <c r="D37" s="19"/>
      <c r="E37" s="19"/>
      <c r="F37" s="19"/>
      <c r="G37" s="19"/>
      <c r="H37" s="19"/>
      <c r="I37" s="19"/>
      <c r="J37" s="19"/>
      <c r="K37" s="19">
        <v>146.52</v>
      </c>
      <c r="L37" s="19"/>
      <c r="M37" s="19">
        <v>146.52</v>
      </c>
    </row>
    <row r="38" spans="1:13" ht="15">
      <c r="A38" s="21" t="s">
        <v>548</v>
      </c>
      <c r="B38" s="21"/>
      <c r="C38" s="19"/>
      <c r="D38" s="19"/>
      <c r="E38" s="19"/>
      <c r="F38" s="19"/>
      <c r="G38" s="19"/>
      <c r="H38" s="19"/>
      <c r="I38" s="19"/>
      <c r="J38" s="19">
        <v>621.08</v>
      </c>
      <c r="K38" s="19"/>
      <c r="L38" s="19"/>
      <c r="M38" s="19">
        <v>621.08</v>
      </c>
    </row>
    <row r="39" spans="1:13" ht="15">
      <c r="A39" s="21" t="s">
        <v>324</v>
      </c>
      <c r="B39" s="21"/>
      <c r="C39" s="19"/>
      <c r="D39" s="19">
        <v>500</v>
      </c>
      <c r="E39" s="19">
        <v>500</v>
      </c>
      <c r="F39" s="19">
        <v>500</v>
      </c>
      <c r="G39" s="19">
        <v>500</v>
      </c>
      <c r="H39" s="19"/>
      <c r="I39" s="19"/>
      <c r="J39" s="19"/>
      <c r="K39" s="19"/>
      <c r="L39" s="19"/>
      <c r="M39" s="19">
        <v>2000</v>
      </c>
    </row>
    <row r="40" spans="1:13" ht="30">
      <c r="A40" s="21" t="s">
        <v>715</v>
      </c>
      <c r="B40" s="21"/>
      <c r="C40" s="19"/>
      <c r="D40" s="19"/>
      <c r="E40" s="19"/>
      <c r="F40" s="19"/>
      <c r="G40" s="19"/>
      <c r="H40" s="19"/>
      <c r="I40" s="19">
        <v>29416.92</v>
      </c>
      <c r="J40" s="19"/>
      <c r="K40" s="19"/>
      <c r="L40" s="19"/>
      <c r="M40" s="19">
        <f>SUM(H40:L40)</f>
        <v>29416.92</v>
      </c>
    </row>
    <row r="41" spans="1:13" ht="15">
      <c r="A41" s="21" t="s">
        <v>127</v>
      </c>
      <c r="B41" s="21"/>
      <c r="C41" s="19"/>
      <c r="D41" s="19"/>
      <c r="E41" s="19"/>
      <c r="F41" s="19"/>
      <c r="G41" s="19"/>
      <c r="H41" s="19"/>
      <c r="I41" s="19"/>
      <c r="J41" s="19">
        <v>4069.57</v>
      </c>
      <c r="K41" s="19"/>
      <c r="L41" s="19"/>
      <c r="M41" s="19">
        <v>4069.57</v>
      </c>
    </row>
    <row r="42" spans="1:13" ht="15">
      <c r="A42" s="21" t="s">
        <v>689</v>
      </c>
      <c r="B42" s="21"/>
      <c r="C42" s="19"/>
      <c r="D42" s="19">
        <v>2034</v>
      </c>
      <c r="E42" s="19">
        <v>2034</v>
      </c>
      <c r="F42" s="19">
        <v>2034</v>
      </c>
      <c r="G42" s="19">
        <v>2034</v>
      </c>
      <c r="H42" s="19">
        <v>2034</v>
      </c>
      <c r="I42" s="19">
        <v>2034</v>
      </c>
      <c r="J42" s="19">
        <v>2034</v>
      </c>
      <c r="K42" s="19">
        <v>2034</v>
      </c>
      <c r="L42" s="19">
        <v>2034</v>
      </c>
      <c r="M42" s="19">
        <f>SUM(D42:L42)</f>
        <v>18306</v>
      </c>
    </row>
    <row r="43" spans="1:13" ht="45">
      <c r="A43" s="21" t="s">
        <v>714</v>
      </c>
      <c r="B43" s="21"/>
      <c r="C43" s="19"/>
      <c r="D43" s="19">
        <v>2034</v>
      </c>
      <c r="E43" s="19">
        <v>2034</v>
      </c>
      <c r="F43" s="19">
        <v>2034</v>
      </c>
      <c r="G43" s="19">
        <v>2034</v>
      </c>
      <c r="H43" s="19">
        <v>2034</v>
      </c>
      <c r="I43" s="19">
        <v>2034</v>
      </c>
      <c r="J43" s="19"/>
      <c r="K43" s="19">
        <v>2034</v>
      </c>
      <c r="L43" s="19">
        <v>2034</v>
      </c>
      <c r="M43" s="19">
        <f>SUM(D43:L43)</f>
        <v>16272</v>
      </c>
    </row>
    <row r="44" spans="1:13" ht="15">
      <c r="A44" s="19" t="s">
        <v>614</v>
      </c>
      <c r="B44" s="19"/>
      <c r="C44" s="19"/>
      <c r="D44" s="19">
        <f aca="true" t="shared" si="1" ref="D44:L44">SUM(D4:D43)</f>
        <v>39324.5</v>
      </c>
      <c r="E44" s="20">
        <f t="shared" si="1"/>
        <v>14495.779999999999</v>
      </c>
      <c r="F44" s="19">
        <f t="shared" si="1"/>
        <v>15091.619999999999</v>
      </c>
      <c r="G44" s="19">
        <f t="shared" si="1"/>
        <v>18338.82</v>
      </c>
      <c r="H44" s="20">
        <f t="shared" si="1"/>
        <v>14297.38</v>
      </c>
      <c r="I44" s="20">
        <f t="shared" si="1"/>
        <v>122279.37</v>
      </c>
      <c r="J44" s="19">
        <f t="shared" si="1"/>
        <v>17511.35</v>
      </c>
      <c r="K44" s="19">
        <f t="shared" si="1"/>
        <v>24092.5</v>
      </c>
      <c r="L44" s="19">
        <f t="shared" si="1"/>
        <v>13923.98</v>
      </c>
      <c r="M44" s="20">
        <f>SUM(M4:M43)</f>
        <v>279355.3</v>
      </c>
    </row>
    <row r="45" spans="1:13" ht="15">
      <c r="A45" s="19" t="s">
        <v>618</v>
      </c>
      <c r="B45" s="19"/>
      <c r="C45" s="19"/>
      <c r="D45" s="19">
        <v>11600.35</v>
      </c>
      <c r="E45" s="19">
        <v>14459.55</v>
      </c>
      <c r="F45" s="19">
        <v>18590.06</v>
      </c>
      <c r="G45" s="19">
        <v>26635.48</v>
      </c>
      <c r="H45" s="19">
        <v>15043.34</v>
      </c>
      <c r="I45" s="19">
        <v>19359.56</v>
      </c>
      <c r="J45" s="19">
        <v>28822.34</v>
      </c>
      <c r="K45" s="19">
        <v>21852.26</v>
      </c>
      <c r="L45" s="19">
        <v>21093.89</v>
      </c>
      <c r="M45" s="19">
        <f>SUM(D45:L45)+M52+M47</f>
        <v>407490.75</v>
      </c>
    </row>
    <row r="46" spans="1:13" s="1" customFormat="1" ht="15.75">
      <c r="A46" s="18" t="s">
        <v>619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2">
        <f>M45-M44+M1</f>
        <v>82498.45000000001</v>
      </c>
    </row>
    <row r="47" spans="1:13" ht="15">
      <c r="A47" s="19" t="s">
        <v>404</v>
      </c>
      <c r="B47" s="19"/>
      <c r="C47" s="19"/>
      <c r="D47" s="19"/>
      <c r="E47" s="19"/>
      <c r="F47" s="19">
        <v>139400</v>
      </c>
      <c r="G47" s="19"/>
      <c r="H47" s="19"/>
      <c r="I47" s="19"/>
      <c r="J47" s="19"/>
      <c r="K47" s="19"/>
      <c r="L47" s="19"/>
      <c r="M47" s="19">
        <v>139400</v>
      </c>
    </row>
    <row r="48" spans="1:13" ht="30.75">
      <c r="A48" s="21" t="s">
        <v>405</v>
      </c>
      <c r="B48" s="43"/>
      <c r="C48" s="43"/>
      <c r="D48" s="19"/>
      <c r="E48" s="19"/>
      <c r="F48" s="19"/>
      <c r="G48" s="44"/>
      <c r="H48" s="19"/>
      <c r="I48" s="19"/>
      <c r="J48" s="19"/>
      <c r="K48" s="19"/>
      <c r="L48" s="19"/>
      <c r="M48" s="18">
        <v>-56902</v>
      </c>
    </row>
    <row r="49" spans="1:13" ht="15.75">
      <c r="A49" s="21" t="s">
        <v>406</v>
      </c>
      <c r="B49" s="43"/>
      <c r="C49" s="43"/>
      <c r="D49" s="19"/>
      <c r="E49" s="19"/>
      <c r="F49" s="19"/>
      <c r="G49" s="44"/>
      <c r="H49" s="19"/>
      <c r="I49" s="19"/>
      <c r="J49" s="19"/>
      <c r="K49" s="19"/>
      <c r="L49" s="19"/>
      <c r="M49" s="18">
        <v>263515.62</v>
      </c>
    </row>
    <row r="50" spans="1:13" ht="15">
      <c r="A50" s="19"/>
      <c r="B50" s="39"/>
      <c r="C50" s="54" t="s">
        <v>692</v>
      </c>
      <c r="D50" s="55"/>
      <c r="E50" s="55"/>
      <c r="F50" s="55"/>
      <c r="G50" s="56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 t="s">
        <v>856</v>
      </c>
      <c r="B52" s="19"/>
      <c r="C52" s="19"/>
      <c r="D52" s="19"/>
      <c r="E52" s="19"/>
      <c r="F52" s="19"/>
      <c r="G52" s="19">
        <v>16143.51</v>
      </c>
      <c r="H52" s="19">
        <v>37609.24</v>
      </c>
      <c r="I52" s="19">
        <v>5381.17</v>
      </c>
      <c r="J52" s="19">
        <v>10500</v>
      </c>
      <c r="K52" s="19">
        <v>10500</v>
      </c>
      <c r="L52" s="19">
        <v>10500</v>
      </c>
      <c r="M52" s="18">
        <f>SUM(D52:L52)</f>
        <v>90633.92</v>
      </c>
    </row>
    <row r="54" spans="1:8" ht="12.75">
      <c r="A54" s="1"/>
      <c r="B54" s="1"/>
      <c r="H54" s="2" t="s">
        <v>627</v>
      </c>
    </row>
    <row r="55" spans="1:2" ht="12.75">
      <c r="A55" s="1"/>
      <c r="B55" s="1"/>
    </row>
  </sheetData>
  <sheetProtection/>
  <mergeCells count="3">
    <mergeCell ref="C50:G50"/>
    <mergeCell ref="E1:I1"/>
    <mergeCell ref="K1:L1"/>
  </mergeCells>
  <printOptions/>
  <pageMargins left="0" right="0" top="0" bottom="0" header="0.31496062992125984" footer="0.31496062992125984"/>
  <pageSetup fitToHeight="2" fitToWidth="2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60" zoomScalePageLayoutView="0" workbookViewId="0" topLeftCell="A10">
      <selection activeCell="G42" sqref="G42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8.875" style="2" customWidth="1"/>
    <col min="7" max="7" width="8.375" style="2" customWidth="1"/>
    <col min="8" max="8" width="9.125" style="2" customWidth="1"/>
    <col min="9" max="9" width="7.25390625" style="2" customWidth="1"/>
    <col min="10" max="11" width="9.125" style="2" customWidth="1"/>
    <col min="12" max="12" width="10.375" style="2" customWidth="1"/>
    <col min="13" max="16384" width="9.125" style="2" customWidth="1"/>
  </cols>
  <sheetData>
    <row r="1" spans="1:16" s="1" customFormat="1" ht="12.75">
      <c r="A1" s="5" t="s">
        <v>621</v>
      </c>
      <c r="B1" s="5">
        <v>1888.4</v>
      </c>
      <c r="C1" s="5"/>
      <c r="D1" s="5"/>
      <c r="E1" s="5"/>
      <c r="F1" s="5"/>
      <c r="G1" s="5"/>
      <c r="H1" s="5"/>
      <c r="I1" s="5"/>
      <c r="J1" s="5"/>
      <c r="K1" s="5" t="s">
        <v>682</v>
      </c>
      <c r="L1" s="5"/>
      <c r="M1" s="5" t="s">
        <v>816</v>
      </c>
      <c r="N1" s="5"/>
      <c r="O1" s="5"/>
      <c r="P1" s="5">
        <v>-44948.32</v>
      </c>
    </row>
    <row r="2" spans="1:16" ht="12.75">
      <c r="A2" s="3" t="s">
        <v>620</v>
      </c>
      <c r="B2" s="6">
        <f>PRODUCT(B1,10.65)</f>
        <v>20111.460000000003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2832.6000000000004</v>
      </c>
      <c r="D4" s="3">
        <f>B4*B1</f>
        <v>2832.6000000000004</v>
      </c>
      <c r="E4" s="3">
        <f>B4*B1</f>
        <v>2832.6000000000004</v>
      </c>
      <c r="F4" s="3">
        <f>B4*B1</f>
        <v>2832.6000000000004</v>
      </c>
      <c r="G4" s="3">
        <f>B4*B1</f>
        <v>2832.6000000000004</v>
      </c>
      <c r="H4" s="3">
        <f>B4*B1</f>
        <v>2832.6000000000004</v>
      </c>
      <c r="I4" s="3">
        <v>2832.6</v>
      </c>
      <c r="J4" s="3">
        <v>2832.6</v>
      </c>
      <c r="K4" s="3">
        <v>2832.6</v>
      </c>
      <c r="L4" s="3"/>
      <c r="M4" s="3"/>
      <c r="N4" s="3"/>
      <c r="O4" s="3"/>
      <c r="P4" s="3">
        <f aca="true" t="shared" si="0" ref="P4:P9">SUM(C4:O4)</f>
        <v>25493.399999999998</v>
      </c>
    </row>
    <row r="5" spans="1:16" ht="12.75">
      <c r="A5" s="3" t="s">
        <v>650</v>
      </c>
      <c r="B5" s="3">
        <v>1.5</v>
      </c>
      <c r="C5" s="3">
        <f>B5*B1</f>
        <v>2832.6000000000004</v>
      </c>
      <c r="D5" s="3">
        <f>B5*B1</f>
        <v>2832.6000000000004</v>
      </c>
      <c r="E5" s="3">
        <f>B5*B1</f>
        <v>2832.6000000000004</v>
      </c>
      <c r="F5" s="3">
        <f>B5*B1</f>
        <v>2832.6000000000004</v>
      </c>
      <c r="G5" s="3">
        <f>B5*B1</f>
        <v>2832.6000000000004</v>
      </c>
      <c r="H5" s="3">
        <f>B5*B1</f>
        <v>2832.6000000000004</v>
      </c>
      <c r="I5" s="3">
        <v>2832.6</v>
      </c>
      <c r="J5" s="3">
        <v>2832.6</v>
      </c>
      <c r="K5" s="3">
        <v>2832.6</v>
      </c>
      <c r="L5" s="3"/>
      <c r="M5" s="3"/>
      <c r="N5" s="3"/>
      <c r="O5" s="3"/>
      <c r="P5" s="3">
        <f t="shared" si="0"/>
        <v>25493.399999999998</v>
      </c>
    </row>
    <row r="6" spans="1:16" ht="12.75">
      <c r="A6" s="3" t="s">
        <v>611</v>
      </c>
      <c r="B6" s="3">
        <v>1.5</v>
      </c>
      <c r="C6" s="3">
        <f>B6*B1</f>
        <v>2832.6000000000004</v>
      </c>
      <c r="D6" s="3">
        <f>B6*B1</f>
        <v>2832.6000000000004</v>
      </c>
      <c r="E6" s="3">
        <f>B6*B1</f>
        <v>2832.6000000000004</v>
      </c>
      <c r="F6" s="3">
        <f>B6*B1</f>
        <v>2832.6000000000004</v>
      </c>
      <c r="G6" s="3">
        <f>B6*B1</f>
        <v>2832.6000000000004</v>
      </c>
      <c r="H6" s="3">
        <f>B6*B1</f>
        <v>2832.6000000000004</v>
      </c>
      <c r="I6" s="3">
        <v>2832.6</v>
      </c>
      <c r="J6" s="3">
        <v>2832.6</v>
      </c>
      <c r="K6" s="3">
        <v>2832.6</v>
      </c>
      <c r="L6" s="3"/>
      <c r="M6" s="3"/>
      <c r="N6" s="3"/>
      <c r="O6" s="3"/>
      <c r="P6" s="3">
        <f t="shared" si="0"/>
        <v>25493.399999999998</v>
      </c>
    </row>
    <row r="7" spans="1:16" ht="22.5">
      <c r="A7" s="4" t="s">
        <v>720</v>
      </c>
      <c r="B7" s="3">
        <v>0</v>
      </c>
      <c r="C7" s="3"/>
      <c r="D7" s="6"/>
      <c r="E7" s="3"/>
      <c r="F7" s="3">
        <v>781.44</v>
      </c>
      <c r="G7" s="3"/>
      <c r="H7" s="3"/>
      <c r="I7" s="3"/>
      <c r="J7" s="3"/>
      <c r="K7" s="3"/>
      <c r="L7" s="3"/>
      <c r="M7" s="3"/>
      <c r="N7" s="3"/>
      <c r="O7" s="3"/>
      <c r="P7" s="6">
        <f t="shared" si="0"/>
        <v>781.44</v>
      </c>
    </row>
    <row r="8" spans="1:16" ht="12.75">
      <c r="A8" s="3" t="s">
        <v>729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2.75">
      <c r="A9" s="3" t="s">
        <v>810</v>
      </c>
      <c r="B9" s="3"/>
      <c r="C9" s="3"/>
      <c r="D9" s="3"/>
      <c r="E9" s="3"/>
      <c r="F9" s="3">
        <v>403.5</v>
      </c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403.5</v>
      </c>
    </row>
    <row r="10" spans="1:16" ht="12.75">
      <c r="A10" s="3" t="s">
        <v>45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 t="s">
        <v>740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aca="true" t="shared" si="1" ref="P11:P16">SUM(C11:O11)</f>
        <v>0</v>
      </c>
    </row>
    <row r="12" spans="1:16" ht="12.75">
      <c r="A12" s="3" t="s">
        <v>634</v>
      </c>
      <c r="B12" s="3">
        <v>0.6</v>
      </c>
      <c r="C12" s="3">
        <f>B12*B1</f>
        <v>1133.04</v>
      </c>
      <c r="D12" s="3">
        <f>B12*B1</f>
        <v>1133.04</v>
      </c>
      <c r="E12" s="3">
        <f>B12*B1</f>
        <v>1133.04</v>
      </c>
      <c r="F12" s="3">
        <f>B12*B1</f>
        <v>1133.04</v>
      </c>
      <c r="G12" s="3">
        <f>B12*B1</f>
        <v>1133.04</v>
      </c>
      <c r="H12" s="3">
        <f>B12*B1</f>
        <v>1133.04</v>
      </c>
      <c r="I12" s="3">
        <v>1133.04</v>
      </c>
      <c r="J12" s="3">
        <v>1133.04</v>
      </c>
      <c r="K12" s="3">
        <v>1133.04</v>
      </c>
      <c r="L12" s="3"/>
      <c r="M12" s="3"/>
      <c r="N12" s="3"/>
      <c r="O12" s="3"/>
      <c r="P12" s="3">
        <f t="shared" si="1"/>
        <v>10197.36</v>
      </c>
    </row>
    <row r="13" spans="1:16" ht="12.75">
      <c r="A13" s="3" t="s">
        <v>672</v>
      </c>
      <c r="B13" s="3">
        <v>0.4</v>
      </c>
      <c r="C13" s="3">
        <v>755.36</v>
      </c>
      <c r="D13" s="3">
        <f>B13*B1</f>
        <v>755.3600000000001</v>
      </c>
      <c r="E13" s="3">
        <f>B13*B1</f>
        <v>755.3600000000001</v>
      </c>
      <c r="F13" s="3">
        <f>B13*B1</f>
        <v>755.3600000000001</v>
      </c>
      <c r="G13" s="3">
        <f>B13*B1</f>
        <v>755.3600000000001</v>
      </c>
      <c r="H13" s="3">
        <f>B13*B1</f>
        <v>755.3600000000001</v>
      </c>
      <c r="I13" s="3">
        <v>755.36</v>
      </c>
      <c r="J13" s="3">
        <v>755.36</v>
      </c>
      <c r="K13" s="3">
        <v>755.36</v>
      </c>
      <c r="L13" s="3"/>
      <c r="M13" s="3"/>
      <c r="N13" s="3"/>
      <c r="O13" s="3"/>
      <c r="P13" s="3">
        <f t="shared" si="1"/>
        <v>6798.24</v>
      </c>
    </row>
    <row r="14" spans="1:16" ht="12.75">
      <c r="A14" s="3" t="s">
        <v>722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1"/>
        <v>0</v>
      </c>
    </row>
    <row r="15" spans="1:16" ht="12.75">
      <c r="A15" s="3" t="s">
        <v>709</v>
      </c>
      <c r="B15" s="3"/>
      <c r="C15" s="3"/>
      <c r="D15" s="3"/>
      <c r="E15" s="3"/>
      <c r="F15" s="3">
        <v>166</v>
      </c>
      <c r="G15" s="3"/>
      <c r="H15" s="3"/>
      <c r="I15" s="3"/>
      <c r="J15" s="3"/>
      <c r="K15" s="3"/>
      <c r="L15" s="3"/>
      <c r="M15" s="3"/>
      <c r="N15" s="3"/>
      <c r="O15" s="3"/>
      <c r="P15" s="3">
        <f t="shared" si="1"/>
        <v>166</v>
      </c>
    </row>
    <row r="16" spans="1:16" ht="12.75">
      <c r="A16" s="3" t="s">
        <v>710</v>
      </c>
      <c r="B16" s="3"/>
      <c r="C16" s="3"/>
      <c r="D16" s="3"/>
      <c r="E16" s="3"/>
      <c r="F16" s="3">
        <v>32</v>
      </c>
      <c r="G16" s="3"/>
      <c r="H16" s="3"/>
      <c r="I16" s="3"/>
      <c r="J16" s="3"/>
      <c r="K16" s="3"/>
      <c r="L16" s="3"/>
      <c r="M16" s="3"/>
      <c r="N16" s="3"/>
      <c r="O16" s="3"/>
      <c r="P16" s="3">
        <f t="shared" si="1"/>
        <v>32</v>
      </c>
    </row>
    <row r="17" spans="1:16" ht="12.75">
      <c r="A17" s="3" t="s">
        <v>716</v>
      </c>
      <c r="B17" s="3"/>
      <c r="C17" s="3"/>
      <c r="D17" s="3"/>
      <c r="E17" s="3"/>
      <c r="F17" s="3">
        <v>73</v>
      </c>
      <c r="G17" s="3"/>
      <c r="H17" s="3"/>
      <c r="I17" s="3"/>
      <c r="J17" s="3"/>
      <c r="K17" s="3"/>
      <c r="L17" s="3"/>
      <c r="M17" s="3"/>
      <c r="N17" s="3"/>
      <c r="O17" s="3"/>
      <c r="P17" s="3">
        <f>SUM(B17:O17)</f>
        <v>73</v>
      </c>
    </row>
    <row r="18" spans="1:16" ht="22.5">
      <c r="A18" s="4" t="s">
        <v>786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4" t="s">
        <v>827</v>
      </c>
      <c r="B19" s="3"/>
      <c r="C19" s="3">
        <v>33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SUM(C19:O19)</f>
        <v>33</v>
      </c>
    </row>
    <row r="20" spans="1:16" ht="22.5">
      <c r="A20" s="4" t="s">
        <v>841</v>
      </c>
      <c r="B20" s="3"/>
      <c r="C20" s="3">
        <v>590.72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SUM(C20:O20)</f>
        <v>590.72</v>
      </c>
    </row>
    <row r="21" spans="1:16" ht="22.5">
      <c r="A21" s="4" t="s">
        <v>871</v>
      </c>
      <c r="B21" s="3"/>
      <c r="C21" s="3"/>
      <c r="D21" s="3">
        <v>1197.16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SUM(C21:O21)</f>
        <v>1197.16</v>
      </c>
    </row>
    <row r="22" spans="1:16" ht="12.75">
      <c r="A22" s="4" t="s">
        <v>116</v>
      </c>
      <c r="B22" s="3"/>
      <c r="C22" s="3"/>
      <c r="D22" s="3"/>
      <c r="E22" s="3">
        <v>390.72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>SUM(C22:O22)</f>
        <v>390.72</v>
      </c>
    </row>
    <row r="23" spans="1:16" ht="22.5">
      <c r="A23" s="4" t="s">
        <v>794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 t="s">
        <v>756</v>
      </c>
      <c r="B24" s="3"/>
      <c r="C24" s="3"/>
      <c r="D24" s="3"/>
      <c r="E24" s="3"/>
      <c r="F24" s="3"/>
      <c r="G24" s="3"/>
      <c r="H24" s="3"/>
      <c r="I24" s="3"/>
      <c r="J24" s="3"/>
      <c r="K24" s="3">
        <v>9682</v>
      </c>
      <c r="L24" s="3"/>
      <c r="M24" s="3"/>
      <c r="N24" s="3"/>
      <c r="O24" s="3"/>
      <c r="P24" s="3">
        <f>SUM(G24:O24)</f>
        <v>9682</v>
      </c>
    </row>
    <row r="25" spans="1:16" ht="22.5">
      <c r="A25" s="4" t="s">
        <v>119</v>
      </c>
      <c r="B25" s="3"/>
      <c r="C25" s="3"/>
      <c r="D25" s="3"/>
      <c r="E25" s="3">
        <v>716.08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SUM(C25:O25)</f>
        <v>716.08</v>
      </c>
    </row>
    <row r="26" spans="1:16" ht="12.75">
      <c r="A26" s="3" t="s">
        <v>765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>SUM(F26:N26)</f>
        <v>0</v>
      </c>
    </row>
    <row r="27" spans="1:16" ht="12.75">
      <c r="A27" s="3" t="s">
        <v>122</v>
      </c>
      <c r="B27" s="3"/>
      <c r="C27" s="3"/>
      <c r="D27" s="3"/>
      <c r="E27" s="3">
        <v>195.36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aca="true" t="shared" si="2" ref="P27:P36">SUM(C27:O27)</f>
        <v>195.36</v>
      </c>
    </row>
    <row r="28" spans="1:16" ht="12.75">
      <c r="A28" s="4" t="s">
        <v>204</v>
      </c>
      <c r="B28" s="3"/>
      <c r="C28" s="3"/>
      <c r="D28" s="3"/>
      <c r="E28" s="3"/>
      <c r="F28" s="3">
        <v>97.68</v>
      </c>
      <c r="G28" s="3"/>
      <c r="H28" s="3"/>
      <c r="I28" s="3"/>
      <c r="J28" s="3"/>
      <c r="K28" s="3"/>
      <c r="L28" s="3"/>
      <c r="M28" s="3"/>
      <c r="N28" s="3"/>
      <c r="O28" s="3"/>
      <c r="P28" s="3">
        <f t="shared" si="2"/>
        <v>97.68</v>
      </c>
    </row>
    <row r="29" spans="1:16" ht="12.75">
      <c r="A29" s="4" t="s">
        <v>261</v>
      </c>
      <c r="B29" s="3"/>
      <c r="C29" s="3"/>
      <c r="D29" s="3"/>
      <c r="E29" s="3">
        <v>399.72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2"/>
        <v>399.72</v>
      </c>
    </row>
    <row r="30" spans="1:16" ht="12.75">
      <c r="A30" s="4" t="s">
        <v>304</v>
      </c>
      <c r="B30" s="3"/>
      <c r="C30" s="3"/>
      <c r="D30" s="3"/>
      <c r="E30" s="3"/>
      <c r="F30" s="3">
        <v>2128.88</v>
      </c>
      <c r="G30" s="3"/>
      <c r="H30" s="3"/>
      <c r="I30" s="3"/>
      <c r="J30" s="3"/>
      <c r="K30" s="3"/>
      <c r="L30" s="3"/>
      <c r="M30" s="3"/>
      <c r="N30" s="3"/>
      <c r="O30" s="3"/>
      <c r="P30" s="3">
        <f t="shared" si="2"/>
        <v>2128.88</v>
      </c>
    </row>
    <row r="31" spans="1:16" ht="12.75">
      <c r="A31" s="4" t="s">
        <v>675</v>
      </c>
      <c r="B31" s="3"/>
      <c r="C31" s="3"/>
      <c r="D31" s="3"/>
      <c r="E31" s="3"/>
      <c r="F31" s="3">
        <v>390.72</v>
      </c>
      <c r="G31" s="3"/>
      <c r="H31" s="3"/>
      <c r="I31" s="3"/>
      <c r="J31" s="3"/>
      <c r="K31" s="3"/>
      <c r="L31" s="3"/>
      <c r="M31" s="3"/>
      <c r="N31" s="3"/>
      <c r="O31" s="3"/>
      <c r="P31" s="3">
        <f t="shared" si="2"/>
        <v>390.72</v>
      </c>
    </row>
    <row r="32" spans="1:16" ht="12.75">
      <c r="A32" s="4" t="s">
        <v>318</v>
      </c>
      <c r="B32" s="3"/>
      <c r="C32" s="3"/>
      <c r="D32" s="3"/>
      <c r="E32" s="3"/>
      <c r="F32" s="3">
        <v>195.36</v>
      </c>
      <c r="G32" s="3"/>
      <c r="H32" s="3"/>
      <c r="I32" s="3"/>
      <c r="J32" s="3"/>
      <c r="K32" s="3"/>
      <c r="L32" s="3"/>
      <c r="M32" s="3"/>
      <c r="N32" s="3"/>
      <c r="O32" s="3"/>
      <c r="P32" s="3">
        <f t="shared" si="2"/>
        <v>195.36</v>
      </c>
    </row>
    <row r="33" spans="1:16" ht="12.75">
      <c r="A33" s="4" t="s">
        <v>312</v>
      </c>
      <c r="B33" s="3"/>
      <c r="C33" s="3"/>
      <c r="D33" s="3"/>
      <c r="E33" s="3"/>
      <c r="F33" s="3">
        <v>195.36</v>
      </c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195.36</v>
      </c>
    </row>
    <row r="34" spans="1:16" ht="12.75">
      <c r="A34" s="4" t="s">
        <v>322</v>
      </c>
      <c r="B34" s="3"/>
      <c r="C34" s="3"/>
      <c r="D34" s="3"/>
      <c r="E34" s="3"/>
      <c r="F34" s="3">
        <v>327.18</v>
      </c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327.18</v>
      </c>
    </row>
    <row r="35" spans="1:16" ht="12.75">
      <c r="A35" s="4" t="s">
        <v>346</v>
      </c>
      <c r="B35" s="3"/>
      <c r="C35" s="3"/>
      <c r="D35" s="3"/>
      <c r="E35" s="3"/>
      <c r="F35" s="3"/>
      <c r="G35" s="3">
        <v>400.72</v>
      </c>
      <c r="H35" s="3"/>
      <c r="I35" s="3"/>
      <c r="J35" s="3"/>
      <c r="K35" s="3"/>
      <c r="L35" s="3"/>
      <c r="M35" s="3"/>
      <c r="N35" s="3"/>
      <c r="O35" s="3"/>
      <c r="P35" s="3">
        <v>400.72</v>
      </c>
    </row>
    <row r="36" spans="1:16" ht="12.75">
      <c r="A36" s="4" t="s">
        <v>372</v>
      </c>
      <c r="B36" s="3"/>
      <c r="C36" s="3"/>
      <c r="D36" s="3"/>
      <c r="E36" s="3"/>
      <c r="F36" s="3"/>
      <c r="G36" s="3"/>
      <c r="H36" s="3">
        <v>27226.7</v>
      </c>
      <c r="I36" s="3"/>
      <c r="J36" s="3"/>
      <c r="K36" s="3"/>
      <c r="L36" s="3"/>
      <c r="M36" s="3"/>
      <c r="N36" s="3"/>
      <c r="O36" s="3"/>
      <c r="P36" s="3">
        <f t="shared" si="2"/>
        <v>27226.7</v>
      </c>
    </row>
    <row r="37" spans="1:16" ht="12.75">
      <c r="A37" s="4" t="s">
        <v>127</v>
      </c>
      <c r="B37" s="3"/>
      <c r="C37" s="3"/>
      <c r="D37" s="3"/>
      <c r="E37" s="3"/>
      <c r="F37" s="3"/>
      <c r="G37" s="3"/>
      <c r="H37" s="3"/>
      <c r="I37" s="3">
        <v>4069.57</v>
      </c>
      <c r="J37" s="3"/>
      <c r="K37" s="3"/>
      <c r="L37" s="3"/>
      <c r="M37" s="3"/>
      <c r="N37" s="3"/>
      <c r="O37" s="3"/>
      <c r="P37" s="3">
        <v>4069.57</v>
      </c>
    </row>
    <row r="38" spans="1:16" ht="22.5">
      <c r="A38" s="4" t="s">
        <v>397</v>
      </c>
      <c r="B38" s="3"/>
      <c r="C38" s="3"/>
      <c r="D38" s="3"/>
      <c r="E38" s="3"/>
      <c r="F38" s="3"/>
      <c r="G38" s="3">
        <v>1898.88</v>
      </c>
      <c r="H38" s="3"/>
      <c r="I38" s="3"/>
      <c r="J38" s="3"/>
      <c r="K38" s="3"/>
      <c r="L38" s="3"/>
      <c r="M38" s="3"/>
      <c r="N38" s="3"/>
      <c r="O38" s="3"/>
      <c r="P38" s="3">
        <f>SUM(F38:O38)</f>
        <v>1898.88</v>
      </c>
    </row>
    <row r="39" spans="1:16" ht="33.75">
      <c r="A39" s="4" t="s">
        <v>569</v>
      </c>
      <c r="B39" s="3"/>
      <c r="C39" s="3"/>
      <c r="D39" s="3"/>
      <c r="E39" s="3"/>
      <c r="F39" s="3"/>
      <c r="G39" s="3"/>
      <c r="H39" s="3"/>
      <c r="I39" s="3"/>
      <c r="J39" s="3">
        <v>731.76</v>
      </c>
      <c r="K39" s="3"/>
      <c r="L39" s="3"/>
      <c r="M39" s="3"/>
      <c r="N39" s="3"/>
      <c r="O39" s="3"/>
      <c r="P39" s="3">
        <v>731.76</v>
      </c>
    </row>
    <row r="40" spans="1:16" ht="22.5">
      <c r="A40" s="4" t="s">
        <v>287</v>
      </c>
      <c r="B40" s="3"/>
      <c r="C40" s="3"/>
      <c r="D40" s="3"/>
      <c r="E40" s="3"/>
      <c r="F40" s="3"/>
      <c r="G40" s="3"/>
      <c r="H40" s="3"/>
      <c r="I40" s="3"/>
      <c r="J40" s="3"/>
      <c r="K40" s="3">
        <v>97.68</v>
      </c>
      <c r="L40" s="3"/>
      <c r="M40" s="3"/>
      <c r="N40" s="3"/>
      <c r="O40" s="3"/>
      <c r="P40" s="3">
        <v>97.68</v>
      </c>
    </row>
    <row r="41" spans="1:16" ht="12.75">
      <c r="A41" s="4" t="s">
        <v>466</v>
      </c>
      <c r="B41" s="3"/>
      <c r="C41" s="3"/>
      <c r="D41" s="3"/>
      <c r="E41" s="3">
        <v>13500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>SUM(C41:O41)</f>
        <v>13500</v>
      </c>
    </row>
    <row r="42" spans="1:16" ht="12.75">
      <c r="A42" s="4" t="s">
        <v>186</v>
      </c>
      <c r="B42" s="3"/>
      <c r="C42" s="3"/>
      <c r="D42" s="3"/>
      <c r="E42" s="3"/>
      <c r="F42" s="3"/>
      <c r="G42" s="3"/>
      <c r="H42" s="3"/>
      <c r="I42" s="3"/>
      <c r="J42" s="3">
        <v>10088</v>
      </c>
      <c r="K42" s="3"/>
      <c r="L42" s="3"/>
      <c r="M42" s="3"/>
      <c r="N42" s="3"/>
      <c r="O42" s="3"/>
      <c r="P42" s="3">
        <v>10088</v>
      </c>
    </row>
    <row r="43" spans="1:16" ht="22.5">
      <c r="A43" s="4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>
        <v>195.36</v>
      </c>
      <c r="L43" s="3"/>
      <c r="M43" s="3"/>
      <c r="N43" s="3"/>
      <c r="O43" s="3"/>
      <c r="P43" s="3">
        <v>195.36</v>
      </c>
    </row>
    <row r="44" spans="1:16" ht="12.75">
      <c r="A44" s="4" t="s">
        <v>41</v>
      </c>
      <c r="B44" s="3"/>
      <c r="C44" s="3"/>
      <c r="D44" s="3"/>
      <c r="E44" s="3"/>
      <c r="F44" s="3"/>
      <c r="G44" s="3"/>
      <c r="H44" s="3"/>
      <c r="I44" s="3"/>
      <c r="J44" s="3"/>
      <c r="K44" s="3">
        <v>12749.04</v>
      </c>
      <c r="L44" s="3"/>
      <c r="M44" s="3"/>
      <c r="N44" s="3"/>
      <c r="O44" s="3"/>
      <c r="P44" s="3">
        <v>12749.04</v>
      </c>
    </row>
    <row r="45" spans="1:16" ht="22.5">
      <c r="A45" s="4" t="s">
        <v>417</v>
      </c>
      <c r="B45" s="3"/>
      <c r="C45" s="3">
        <v>2784.32</v>
      </c>
      <c r="D45" s="3">
        <v>2784.32</v>
      </c>
      <c r="E45" s="3">
        <v>2784.32</v>
      </c>
      <c r="F45" s="3">
        <v>2784.32</v>
      </c>
      <c r="G45" s="3">
        <v>2784.32</v>
      </c>
      <c r="H45" s="3">
        <v>2784.32</v>
      </c>
      <c r="I45" s="3">
        <v>2784.32</v>
      </c>
      <c r="J45" s="3">
        <v>2784.32</v>
      </c>
      <c r="K45" s="3">
        <v>2784.32</v>
      </c>
      <c r="L45" s="3"/>
      <c r="M45" s="3"/>
      <c r="N45" s="3"/>
      <c r="O45" s="3"/>
      <c r="P45" s="3">
        <f>SUM(C45:O45)</f>
        <v>25058.88</v>
      </c>
    </row>
    <row r="46" spans="1:16" ht="19.5" customHeight="1">
      <c r="A46" s="4" t="s">
        <v>689</v>
      </c>
      <c r="B46" s="3"/>
      <c r="C46" s="3">
        <v>1724.68</v>
      </c>
      <c r="D46" s="3">
        <v>1724.68</v>
      </c>
      <c r="E46" s="3">
        <v>1724.68</v>
      </c>
      <c r="F46" s="3">
        <v>1724.68</v>
      </c>
      <c r="G46" s="3">
        <v>1724.68</v>
      </c>
      <c r="H46" s="3">
        <v>1724.68</v>
      </c>
      <c r="I46" s="3">
        <v>1724.68</v>
      </c>
      <c r="J46" s="3">
        <v>1724.68</v>
      </c>
      <c r="K46" s="3">
        <v>1724.68</v>
      </c>
      <c r="L46" s="3"/>
      <c r="M46" s="3"/>
      <c r="N46" s="3"/>
      <c r="O46" s="3"/>
      <c r="P46" s="3">
        <f>SUM(C46:O46)</f>
        <v>15522.12</v>
      </c>
    </row>
    <row r="47" spans="1:16" ht="12.75">
      <c r="A47" s="4" t="s">
        <v>691</v>
      </c>
      <c r="B47" s="3"/>
      <c r="C47" s="3">
        <v>66.09</v>
      </c>
      <c r="D47" s="3">
        <v>66.09</v>
      </c>
      <c r="E47" s="3">
        <v>66.09</v>
      </c>
      <c r="F47" s="3">
        <v>66.09</v>
      </c>
      <c r="G47" s="3">
        <v>66.09</v>
      </c>
      <c r="H47" s="3">
        <v>66.09</v>
      </c>
      <c r="I47" s="3">
        <v>220.31</v>
      </c>
      <c r="J47" s="3">
        <v>220.31</v>
      </c>
      <c r="K47" s="3">
        <v>220.31</v>
      </c>
      <c r="L47" s="3"/>
      <c r="M47" s="3"/>
      <c r="N47" s="3"/>
      <c r="O47" s="3"/>
      <c r="P47" s="3">
        <f>SUM(C47:O47)</f>
        <v>1057.47</v>
      </c>
    </row>
    <row r="48" spans="1:16" ht="12.75">
      <c r="A48" s="3" t="s">
        <v>614</v>
      </c>
      <c r="B48" s="3"/>
      <c r="C48" s="3">
        <f aca="true" t="shared" si="3" ref="C48:P48">SUM(C4:C47)</f>
        <v>15585.01</v>
      </c>
      <c r="D48" s="6">
        <f t="shared" si="3"/>
        <v>16158.45</v>
      </c>
      <c r="E48" s="3">
        <f t="shared" si="3"/>
        <v>30163.170000000002</v>
      </c>
      <c r="F48" s="3">
        <f t="shared" si="3"/>
        <v>19752.410000000007</v>
      </c>
      <c r="G48" s="6">
        <f t="shared" si="3"/>
        <v>17260.89</v>
      </c>
      <c r="H48" s="6">
        <f t="shared" si="3"/>
        <v>42187.99</v>
      </c>
      <c r="I48" s="3">
        <f t="shared" si="3"/>
        <v>19185.08</v>
      </c>
      <c r="J48" s="3">
        <f t="shared" si="3"/>
        <v>25935.27</v>
      </c>
      <c r="K48" s="3">
        <f t="shared" si="3"/>
        <v>37839.59</v>
      </c>
      <c r="L48" s="3">
        <f t="shared" si="3"/>
        <v>0</v>
      </c>
      <c r="M48" s="3">
        <f t="shared" si="3"/>
        <v>0</v>
      </c>
      <c r="N48" s="3">
        <f t="shared" si="3"/>
        <v>0</v>
      </c>
      <c r="O48" s="3">
        <f t="shared" si="3"/>
        <v>0</v>
      </c>
      <c r="P48" s="6">
        <f t="shared" si="3"/>
        <v>224067.86000000002</v>
      </c>
    </row>
    <row r="49" spans="1:16" ht="12.75">
      <c r="A49" s="3" t="s">
        <v>618</v>
      </c>
      <c r="B49" s="3"/>
      <c r="C49" s="3">
        <v>16341.62</v>
      </c>
      <c r="D49" s="3">
        <v>22809.26</v>
      </c>
      <c r="E49" s="3">
        <v>21974.91</v>
      </c>
      <c r="F49" s="3">
        <v>25043.1</v>
      </c>
      <c r="G49" s="3">
        <v>22713.22</v>
      </c>
      <c r="H49" s="3">
        <v>21890.16</v>
      </c>
      <c r="I49" s="3">
        <v>31709.86</v>
      </c>
      <c r="J49" s="3">
        <v>26559.2</v>
      </c>
      <c r="K49" s="3">
        <v>26199.78</v>
      </c>
      <c r="L49" s="3"/>
      <c r="M49" s="3"/>
      <c r="N49" s="3"/>
      <c r="O49" s="3"/>
      <c r="P49" s="3">
        <f>SUM(C49:O49)</f>
        <v>215241.11000000002</v>
      </c>
    </row>
    <row r="50" spans="1:16" s="1" customFormat="1" ht="12.75">
      <c r="A50" s="5" t="s">
        <v>619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>
        <f>P49-P48+P1</f>
        <v>-53775.07</v>
      </c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45" t="s">
        <v>692</v>
      </c>
      <c r="C52" s="46"/>
      <c r="D52" s="46"/>
      <c r="E52" s="46"/>
      <c r="F52" s="47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6" ht="12.75">
      <c r="G56" s="2" t="s">
        <v>627</v>
      </c>
    </row>
  </sheetData>
  <sheetProtection/>
  <mergeCells count="1">
    <mergeCell ref="B52:F52"/>
  </mergeCells>
  <printOptions/>
  <pageMargins left="0.7" right="0.7" top="0.75" bottom="0.75" header="0.3" footer="0.3"/>
  <pageSetup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75"/>
  <sheetViews>
    <sheetView zoomScale="80" zoomScaleNormal="80" zoomScalePageLayoutView="0" workbookViewId="0" topLeftCell="A25">
      <selection activeCell="P78" sqref="P78"/>
    </sheetView>
  </sheetViews>
  <sheetFormatPr defaultColWidth="9.125" defaultRowHeight="12.75"/>
  <cols>
    <col min="1" max="1" width="34.375" style="2" customWidth="1"/>
    <col min="2" max="2" width="13.125" style="2" customWidth="1"/>
    <col min="3" max="3" width="7.25390625" style="2" customWidth="1"/>
    <col min="4" max="5" width="8.75390625" style="2" customWidth="1"/>
    <col min="6" max="6" width="7.25390625" style="2" customWidth="1"/>
    <col min="7" max="7" width="8.375" style="2" customWidth="1"/>
    <col min="8" max="8" width="9.25390625" style="2" bestFit="1" customWidth="1"/>
    <col min="9" max="9" width="7.25390625" style="2" customWidth="1"/>
    <col min="10" max="15" width="9.25390625" style="2" bestFit="1" customWidth="1"/>
    <col min="16" max="16" width="9.375" style="2" bestFit="1" customWidth="1"/>
    <col min="17" max="16384" width="9.125" style="2" customWidth="1"/>
  </cols>
  <sheetData>
    <row r="1" spans="1:16" s="1" customFormat="1" ht="12.75">
      <c r="A1" s="5" t="s">
        <v>621</v>
      </c>
      <c r="B1" s="5">
        <v>2635.6</v>
      </c>
      <c r="C1" s="5"/>
      <c r="D1" s="5"/>
      <c r="E1" s="5"/>
      <c r="F1" s="5"/>
      <c r="G1" s="5"/>
      <c r="H1" s="5" t="s">
        <v>617</v>
      </c>
      <c r="I1" s="5"/>
      <c r="J1" s="5"/>
      <c r="K1" s="5" t="s">
        <v>667</v>
      </c>
      <c r="L1" s="5"/>
      <c r="M1" s="5"/>
      <c r="N1" s="5"/>
      <c r="O1" s="5"/>
      <c r="P1" s="5">
        <v>20835.12</v>
      </c>
    </row>
    <row r="2" spans="1:16" ht="12.75">
      <c r="A2" s="3" t="s">
        <v>620</v>
      </c>
      <c r="B2" s="6">
        <f>PRODUCT(B1,10.65)</f>
        <v>28069.14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3953.3999999999996</v>
      </c>
      <c r="D4" s="3">
        <f>B4*B1</f>
        <v>3953.3999999999996</v>
      </c>
      <c r="E4" s="3">
        <f>B4*B1</f>
        <v>3953.3999999999996</v>
      </c>
      <c r="F4" s="3">
        <f>B4*B1</f>
        <v>3953.3999999999996</v>
      </c>
      <c r="G4" s="3">
        <f>B4*B1</f>
        <v>3953.3999999999996</v>
      </c>
      <c r="H4" s="3">
        <f>B4*B1</f>
        <v>3953.3999999999996</v>
      </c>
      <c r="I4" s="3">
        <v>3953.4</v>
      </c>
      <c r="J4" s="3">
        <v>3953.4</v>
      </c>
      <c r="K4" s="3">
        <v>3953.4</v>
      </c>
      <c r="L4" s="3"/>
      <c r="M4" s="3"/>
      <c r="N4" s="3"/>
      <c r="O4" s="3"/>
      <c r="P4" s="3">
        <f>SUM(C4:O4)</f>
        <v>35580.600000000006</v>
      </c>
    </row>
    <row r="5" spans="1:16" ht="12.75">
      <c r="A5" s="3" t="s">
        <v>650</v>
      </c>
      <c r="B5" s="3">
        <v>1.5</v>
      </c>
      <c r="C5" s="3">
        <f>B5*B1</f>
        <v>3953.3999999999996</v>
      </c>
      <c r="D5" s="3">
        <f>B5*B1</f>
        <v>3953.3999999999996</v>
      </c>
      <c r="E5" s="3">
        <f>B5*B1</f>
        <v>3953.3999999999996</v>
      </c>
      <c r="F5" s="3">
        <f>B5*B1</f>
        <v>3953.3999999999996</v>
      </c>
      <c r="G5" s="3">
        <f>B5*B1</f>
        <v>3953.3999999999996</v>
      </c>
      <c r="H5" s="3">
        <f>B5*B1</f>
        <v>3953.3999999999996</v>
      </c>
      <c r="I5" s="3">
        <v>3953.4</v>
      </c>
      <c r="J5" s="3">
        <v>3953.4</v>
      </c>
      <c r="K5" s="3">
        <v>3953.4</v>
      </c>
      <c r="L5" s="3"/>
      <c r="M5" s="3"/>
      <c r="N5" s="3"/>
      <c r="O5" s="3"/>
      <c r="P5" s="3">
        <f>SUM(C5:O5)</f>
        <v>35580.600000000006</v>
      </c>
    </row>
    <row r="6" spans="1:16" ht="12.75">
      <c r="A6" s="3" t="s">
        <v>611</v>
      </c>
      <c r="B6" s="3">
        <v>1.5</v>
      </c>
      <c r="C6" s="3">
        <f>B6*B1</f>
        <v>3953.3999999999996</v>
      </c>
      <c r="D6" s="3">
        <f>B6*B1</f>
        <v>3953.3999999999996</v>
      </c>
      <c r="E6" s="3">
        <f>B6*B1</f>
        <v>3953.3999999999996</v>
      </c>
      <c r="F6" s="3">
        <f>B6*B1</f>
        <v>3953.3999999999996</v>
      </c>
      <c r="G6" s="3">
        <f>B6*B1</f>
        <v>3953.3999999999996</v>
      </c>
      <c r="H6" s="3">
        <f>B6*B1</f>
        <v>3953.3999999999996</v>
      </c>
      <c r="I6" s="3">
        <v>3953.4</v>
      </c>
      <c r="J6" s="3">
        <v>3953.4</v>
      </c>
      <c r="K6" s="3">
        <v>3953.4</v>
      </c>
      <c r="L6" s="3"/>
      <c r="M6" s="3"/>
      <c r="N6" s="3"/>
      <c r="O6" s="3"/>
      <c r="P6" s="3">
        <f>SUM(C6:O6)</f>
        <v>35580.600000000006</v>
      </c>
    </row>
    <row r="7" spans="1:16" ht="22.5">
      <c r="A7" s="4" t="s">
        <v>720</v>
      </c>
      <c r="B7" s="3">
        <v>0</v>
      </c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>SUM(C7:O7)</f>
        <v>0</v>
      </c>
    </row>
    <row r="8" spans="1:16" ht="12.75">
      <c r="A8" s="3" t="s">
        <v>729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>SUM(C8:O8)</f>
        <v>0</v>
      </c>
    </row>
    <row r="9" spans="1:16" ht="12.75">
      <c r="A9" s="3" t="s">
        <v>741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SUM(D9:O9)</f>
        <v>0</v>
      </c>
    </row>
    <row r="10" spans="1:16" ht="12.75">
      <c r="A10" s="3" t="s">
        <v>708</v>
      </c>
      <c r="B10" s="3">
        <v>0.4</v>
      </c>
      <c r="C10" s="3">
        <f>B10*B1</f>
        <v>1054.24</v>
      </c>
      <c r="D10" s="3">
        <f>B10*B1</f>
        <v>1054.24</v>
      </c>
      <c r="E10" s="3">
        <f>B10*B1</f>
        <v>1054.24</v>
      </c>
      <c r="F10" s="3">
        <f>B10*B1</f>
        <v>1054.24</v>
      </c>
      <c r="G10" s="3">
        <f>B10*B1</f>
        <v>1054.24</v>
      </c>
      <c r="H10" s="3">
        <f>B10*B1</f>
        <v>1054.24</v>
      </c>
      <c r="I10" s="3">
        <v>1054.24</v>
      </c>
      <c r="J10" s="3">
        <v>1054.24</v>
      </c>
      <c r="K10" s="3">
        <v>1054.24</v>
      </c>
      <c r="L10" s="3"/>
      <c r="M10" s="3"/>
      <c r="N10" s="3"/>
      <c r="O10" s="3"/>
      <c r="P10" s="3">
        <f>SUM(D10:O10)</f>
        <v>8433.92</v>
      </c>
    </row>
    <row r="11" spans="1:16" ht="22.5">
      <c r="A11" s="4" t="s">
        <v>783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4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2.5">
      <c r="A13" s="4" t="s">
        <v>784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 t="s">
        <v>722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>SUM(C14:O14)</f>
        <v>0</v>
      </c>
    </row>
    <row r="15" spans="1:16" ht="12.75">
      <c r="A15" s="3" t="s">
        <v>743</v>
      </c>
      <c r="B15" s="3"/>
      <c r="C15" s="3"/>
      <c r="D15" s="3"/>
      <c r="E15" s="3"/>
      <c r="F15" s="3">
        <v>706</v>
      </c>
      <c r="G15" s="3"/>
      <c r="H15" s="3"/>
      <c r="I15" s="3"/>
      <c r="J15" s="3"/>
      <c r="K15" s="3"/>
      <c r="L15" s="3"/>
      <c r="M15" s="3"/>
      <c r="N15" s="3"/>
      <c r="O15" s="3"/>
      <c r="P15" s="3">
        <f>SUM(D15:O15)</f>
        <v>706</v>
      </c>
    </row>
    <row r="16" spans="1:16" ht="12.75">
      <c r="A16" s="4" t="s">
        <v>709</v>
      </c>
      <c r="B16" s="3"/>
      <c r="C16" s="3"/>
      <c r="D16" s="3"/>
      <c r="E16" s="3"/>
      <c r="F16" s="3">
        <v>128.5</v>
      </c>
      <c r="G16" s="3"/>
      <c r="H16" s="3"/>
      <c r="I16" s="3"/>
      <c r="J16" s="3"/>
      <c r="K16" s="3"/>
      <c r="L16" s="3"/>
      <c r="M16" s="3"/>
      <c r="N16" s="3"/>
      <c r="O16" s="3"/>
      <c r="P16" s="3">
        <f>SUM(C16:O16)</f>
        <v>128.5</v>
      </c>
    </row>
    <row r="17" spans="1:16" ht="12.75">
      <c r="A17" s="4" t="s">
        <v>710</v>
      </c>
      <c r="B17" s="3"/>
      <c r="C17" s="3"/>
      <c r="D17" s="3"/>
      <c r="E17" s="3"/>
      <c r="F17" s="3">
        <v>45.5</v>
      </c>
      <c r="G17" s="3"/>
      <c r="H17" s="3"/>
      <c r="I17" s="3"/>
      <c r="J17" s="3"/>
      <c r="K17" s="3"/>
      <c r="L17" s="3"/>
      <c r="M17" s="3"/>
      <c r="N17" s="3"/>
      <c r="O17" s="3"/>
      <c r="P17" s="3">
        <f>SUM(D17:O17)</f>
        <v>45.5</v>
      </c>
    </row>
    <row r="18" spans="1:16" ht="12.75">
      <c r="A18" s="4" t="s">
        <v>788</v>
      </c>
      <c r="B18" s="3"/>
      <c r="C18" s="3"/>
      <c r="D18" s="3"/>
      <c r="E18" s="3"/>
      <c r="F18" s="3">
        <v>128</v>
      </c>
      <c r="G18" s="3"/>
      <c r="H18" s="3"/>
      <c r="I18" s="3"/>
      <c r="J18" s="3"/>
      <c r="K18" s="3"/>
      <c r="L18" s="3"/>
      <c r="M18" s="3"/>
      <c r="N18" s="3"/>
      <c r="O18" s="3"/>
      <c r="P18" s="3">
        <v>128</v>
      </c>
    </row>
    <row r="19" spans="1:16" ht="22.5">
      <c r="A19" s="4" t="s">
        <v>785</v>
      </c>
      <c r="B19" s="3"/>
      <c r="C19" s="3">
        <v>260</v>
      </c>
      <c r="D19" s="3">
        <v>293</v>
      </c>
      <c r="E19" s="3">
        <f>520+271</f>
        <v>791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SUM(B19:O19)</f>
        <v>1344</v>
      </c>
    </row>
    <row r="20" spans="1:16" ht="12.75">
      <c r="A20" s="4" t="s">
        <v>719</v>
      </c>
      <c r="B20" s="3"/>
      <c r="C20" s="3"/>
      <c r="D20" s="3"/>
      <c r="E20" s="3"/>
      <c r="F20" s="3"/>
      <c r="G20" s="3"/>
      <c r="H20" s="3"/>
      <c r="I20" s="3"/>
      <c r="J20" s="3">
        <f>1792.09+12103</f>
        <v>13895.09</v>
      </c>
      <c r="K20" s="3"/>
      <c r="L20" s="3"/>
      <c r="M20" s="3"/>
      <c r="N20" s="3"/>
      <c r="O20" s="3"/>
      <c r="P20" s="3">
        <f>SUM(E20:O20)</f>
        <v>13895.09</v>
      </c>
    </row>
    <row r="21" spans="1:16" ht="22.5">
      <c r="A21" s="4" t="s">
        <v>767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SUM(E21:O21)</f>
        <v>0</v>
      </c>
    </row>
    <row r="22" spans="1:16" ht="12.75">
      <c r="A22" s="4" t="s">
        <v>716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>SUM(D22:O22)</f>
        <v>0</v>
      </c>
    </row>
    <row r="23" spans="1:16" ht="12.75">
      <c r="A23" s="4" t="s">
        <v>881</v>
      </c>
      <c r="B23" s="3"/>
      <c r="C23" s="3"/>
      <c r="D23" s="3">
        <v>1172.16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aca="true" t="shared" si="0" ref="P23:P29">SUM(C23:O23)</f>
        <v>1172.16</v>
      </c>
    </row>
    <row r="24" spans="1:16" ht="22.5">
      <c r="A24" s="4" t="s">
        <v>844</v>
      </c>
      <c r="B24" s="3"/>
      <c r="C24" s="3">
        <v>473.04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473.04</v>
      </c>
    </row>
    <row r="25" spans="1:16" ht="12.75">
      <c r="A25" s="4" t="s">
        <v>882</v>
      </c>
      <c r="B25" s="3"/>
      <c r="C25" s="3"/>
      <c r="D25" s="3">
        <v>1172.1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1172.1</v>
      </c>
    </row>
    <row r="26" spans="1:16" ht="22.5">
      <c r="A26" s="4" t="s">
        <v>331</v>
      </c>
      <c r="B26" s="3"/>
      <c r="C26" s="3"/>
      <c r="D26" s="3">
        <v>50236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50236</v>
      </c>
    </row>
    <row r="27" spans="1:16" ht="33.75">
      <c r="A27" s="4" t="s">
        <v>670</v>
      </c>
      <c r="B27" s="3"/>
      <c r="C27" s="3"/>
      <c r="D27" s="3">
        <v>201.36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201.36</v>
      </c>
    </row>
    <row r="28" spans="1:16" ht="26.25" customHeight="1">
      <c r="A28" s="4" t="s">
        <v>12</v>
      </c>
      <c r="B28" s="3"/>
      <c r="C28" s="3"/>
      <c r="D28" s="3">
        <v>781.44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781.44</v>
      </c>
    </row>
    <row r="29" spans="1:16" ht="22.5">
      <c r="A29" s="4" t="s">
        <v>120</v>
      </c>
      <c r="B29" s="3"/>
      <c r="C29" s="3"/>
      <c r="D29" s="3"/>
      <c r="E29" s="3">
        <v>856.44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856.44</v>
      </c>
    </row>
    <row r="30" spans="1:16" ht="22.5">
      <c r="A30" s="4" t="s">
        <v>126</v>
      </c>
      <c r="B30" s="3"/>
      <c r="C30" s="3"/>
      <c r="D30" s="3"/>
      <c r="E30" s="3">
        <v>586.08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586.08</v>
      </c>
    </row>
    <row r="31" spans="1:16" ht="47.25" customHeight="1">
      <c r="A31" s="4" t="s">
        <v>132</v>
      </c>
      <c r="B31" s="3"/>
      <c r="C31" s="3"/>
      <c r="D31" s="3"/>
      <c r="E31" s="3">
        <v>1562.88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SUM(C31:O31)</f>
        <v>1562.88</v>
      </c>
    </row>
    <row r="32" spans="1:16" ht="12.75">
      <c r="A32" s="4" t="s">
        <v>109</v>
      </c>
      <c r="B32" s="3"/>
      <c r="C32" s="3"/>
      <c r="D32" s="3"/>
      <c r="E32" s="3">
        <v>33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>SUM(C32:O32)</f>
        <v>33</v>
      </c>
    </row>
    <row r="33" spans="1:16" ht="12.75">
      <c r="A33" s="4" t="s">
        <v>139</v>
      </c>
      <c r="B33" s="3"/>
      <c r="C33" s="3"/>
      <c r="D33" s="3"/>
      <c r="E33" s="3">
        <v>260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>SUM(C33:O33)</f>
        <v>260</v>
      </c>
    </row>
    <row r="34" spans="1:16" ht="22.5">
      <c r="A34" s="4" t="s">
        <v>147</v>
      </c>
      <c r="B34" s="3"/>
      <c r="C34" s="3"/>
      <c r="D34" s="3"/>
      <c r="E34" s="3">
        <v>195.36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>SUM(C34:O34)</f>
        <v>195.36</v>
      </c>
    </row>
    <row r="35" spans="1:16" ht="22.5">
      <c r="A35" s="4" t="s">
        <v>150</v>
      </c>
      <c r="B35" s="3"/>
      <c r="C35" s="3"/>
      <c r="D35" s="3"/>
      <c r="E35" s="3"/>
      <c r="F35" s="3">
        <v>460</v>
      </c>
      <c r="G35" s="3"/>
      <c r="H35" s="3"/>
      <c r="I35" s="3"/>
      <c r="J35" s="3"/>
      <c r="K35" s="3"/>
      <c r="L35" s="3"/>
      <c r="M35" s="3"/>
      <c r="N35" s="3"/>
      <c r="O35" s="3"/>
      <c r="P35" s="3">
        <f>SUM(C35:O35)</f>
        <v>460</v>
      </c>
    </row>
    <row r="36" spans="1:16" ht="12.75">
      <c r="A36" s="4" t="s">
        <v>154</v>
      </c>
      <c r="B36" s="3"/>
      <c r="C36" s="3"/>
      <c r="D36" s="3"/>
      <c r="E36" s="3"/>
      <c r="F36" s="3">
        <v>7242.24</v>
      </c>
      <c r="G36" s="3"/>
      <c r="H36" s="3"/>
      <c r="I36" s="3"/>
      <c r="J36" s="3"/>
      <c r="K36" s="3"/>
      <c r="L36" s="3"/>
      <c r="M36" s="3"/>
      <c r="N36" s="3"/>
      <c r="O36" s="3"/>
      <c r="P36" s="3">
        <v>7242.24</v>
      </c>
    </row>
    <row r="37" spans="1:16" ht="22.5">
      <c r="A37" s="4" t="s">
        <v>157</v>
      </c>
      <c r="B37" s="3"/>
      <c r="C37" s="3"/>
      <c r="D37" s="3"/>
      <c r="E37" s="3"/>
      <c r="F37" s="3">
        <v>4526.76</v>
      </c>
      <c r="G37" s="3"/>
      <c r="H37" s="3"/>
      <c r="I37" s="3"/>
      <c r="J37" s="3"/>
      <c r="K37" s="3"/>
      <c r="L37" s="3"/>
      <c r="M37" s="3"/>
      <c r="N37" s="3"/>
      <c r="O37" s="3"/>
      <c r="P37" s="3">
        <v>4526.76</v>
      </c>
    </row>
    <row r="38" spans="1:16" ht="24.75" customHeight="1">
      <c r="A38" s="4" t="s">
        <v>168</v>
      </c>
      <c r="B38" s="3"/>
      <c r="C38" s="3"/>
      <c r="D38" s="3"/>
      <c r="E38" s="3"/>
      <c r="F38" s="3">
        <v>4208.76</v>
      </c>
      <c r="G38" s="3"/>
      <c r="H38" s="3"/>
      <c r="I38" s="3"/>
      <c r="J38" s="3"/>
      <c r="K38" s="3"/>
      <c r="L38" s="3"/>
      <c r="M38" s="3"/>
      <c r="N38" s="3"/>
      <c r="O38" s="3"/>
      <c r="P38" s="3">
        <f>SUM(C38:O38)</f>
        <v>4208.76</v>
      </c>
    </row>
    <row r="39" spans="1:16" ht="12.75">
      <c r="A39" s="4" t="s">
        <v>634</v>
      </c>
      <c r="B39" s="3"/>
      <c r="C39" s="3">
        <v>3391</v>
      </c>
      <c r="D39" s="3">
        <v>3391</v>
      </c>
      <c r="E39" s="3">
        <v>3391</v>
      </c>
      <c r="F39" s="3">
        <v>3391</v>
      </c>
      <c r="G39" s="3">
        <v>3391</v>
      </c>
      <c r="H39" s="3">
        <v>3391</v>
      </c>
      <c r="I39" s="3">
        <v>3391</v>
      </c>
      <c r="J39" s="3">
        <v>3391</v>
      </c>
      <c r="K39" s="3">
        <v>3391</v>
      </c>
      <c r="L39" s="3"/>
      <c r="M39" s="3"/>
      <c r="N39" s="3"/>
      <c r="O39" s="3"/>
      <c r="P39" s="3">
        <f>SUM(C39:O39)</f>
        <v>30519</v>
      </c>
    </row>
    <row r="40" spans="1:16" ht="22.5">
      <c r="A40" s="4" t="s">
        <v>169</v>
      </c>
      <c r="B40" s="3"/>
      <c r="C40" s="3"/>
      <c r="D40" s="3"/>
      <c r="E40" s="3"/>
      <c r="F40" s="3">
        <v>195.3</v>
      </c>
      <c r="G40" s="3"/>
      <c r="H40" s="3"/>
      <c r="I40" s="3"/>
      <c r="J40" s="3"/>
      <c r="K40" s="3"/>
      <c r="L40" s="3"/>
      <c r="M40" s="3"/>
      <c r="N40" s="3"/>
      <c r="O40" s="3"/>
      <c r="P40" s="3">
        <f>SUM(C40:O40)</f>
        <v>195.3</v>
      </c>
    </row>
    <row r="41" spans="1:16" ht="12.75">
      <c r="A41" s="4" t="s">
        <v>237</v>
      </c>
      <c r="B41" s="3"/>
      <c r="C41" s="3"/>
      <c r="D41" s="3">
        <v>1320.44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>SUM(D41:O41)</f>
        <v>1320.44</v>
      </c>
    </row>
    <row r="42" spans="1:16" ht="12.75">
      <c r="A42" s="4" t="s">
        <v>242</v>
      </c>
      <c r="B42" s="3"/>
      <c r="C42" s="3"/>
      <c r="D42" s="3">
        <v>167.69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>SUM(D42:O42)</f>
        <v>167.69</v>
      </c>
    </row>
    <row r="43" spans="1:16" ht="12.75">
      <c r="A43" s="4" t="s">
        <v>249</v>
      </c>
      <c r="B43" s="3"/>
      <c r="C43" s="3"/>
      <c r="D43" s="3">
        <v>390.72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>SUM(D43:O43)</f>
        <v>390.72</v>
      </c>
    </row>
    <row r="44" spans="1:16" ht="38.25" customHeight="1">
      <c r="A44" s="4" t="s">
        <v>240</v>
      </c>
      <c r="B44" s="3"/>
      <c r="C44" s="3"/>
      <c r="D44" s="3">
        <v>781.44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>SUM(D44:O44)</f>
        <v>781.44</v>
      </c>
    </row>
    <row r="45" spans="1:16" ht="12.75">
      <c r="A45" s="4" t="s">
        <v>308</v>
      </c>
      <c r="B45" s="3"/>
      <c r="C45" s="3"/>
      <c r="D45" s="3"/>
      <c r="E45" s="3"/>
      <c r="F45" s="3">
        <v>781.44</v>
      </c>
      <c r="G45" s="3"/>
      <c r="H45" s="3"/>
      <c r="I45" s="3"/>
      <c r="J45" s="3"/>
      <c r="K45" s="3"/>
      <c r="L45" s="3"/>
      <c r="M45" s="3"/>
      <c r="N45" s="3"/>
      <c r="O45" s="3"/>
      <c r="P45" s="3">
        <f>SUM(D45:O45)</f>
        <v>781.44</v>
      </c>
    </row>
    <row r="46" spans="1:16" ht="12.75">
      <c r="A46" s="4" t="s">
        <v>312</v>
      </c>
      <c r="B46" s="3"/>
      <c r="C46" s="3"/>
      <c r="D46" s="3"/>
      <c r="E46" s="3"/>
      <c r="F46" s="3">
        <v>390.72</v>
      </c>
      <c r="G46" s="3"/>
      <c r="H46" s="3"/>
      <c r="I46" s="3"/>
      <c r="J46" s="3"/>
      <c r="K46" s="3"/>
      <c r="L46" s="3"/>
      <c r="M46" s="3"/>
      <c r="N46" s="3"/>
      <c r="O46" s="3"/>
      <c r="P46" s="3">
        <f>SUM(E46:O46)</f>
        <v>390.72</v>
      </c>
    </row>
    <row r="47" spans="1:16" ht="12.75">
      <c r="A47" s="4" t="s">
        <v>372</v>
      </c>
      <c r="B47" s="3"/>
      <c r="C47" s="3"/>
      <c r="D47" s="3"/>
      <c r="E47" s="3"/>
      <c r="F47" s="3"/>
      <c r="G47" s="3"/>
      <c r="H47" s="3">
        <v>29344.86</v>
      </c>
      <c r="I47" s="3"/>
      <c r="J47" s="3"/>
      <c r="K47" s="3"/>
      <c r="L47" s="3"/>
      <c r="M47" s="3"/>
      <c r="N47" s="3"/>
      <c r="O47" s="3"/>
      <c r="P47" s="3">
        <f aca="true" t="shared" si="1" ref="P47:P54">SUM(D47:O47)</f>
        <v>29344.86</v>
      </c>
    </row>
    <row r="48" spans="1:16" ht="12.75">
      <c r="A48" s="4" t="s">
        <v>127</v>
      </c>
      <c r="B48" s="3"/>
      <c r="C48" s="3"/>
      <c r="D48" s="3"/>
      <c r="E48" s="3"/>
      <c r="F48" s="3"/>
      <c r="G48" s="3"/>
      <c r="H48" s="3"/>
      <c r="I48" s="3">
        <v>4069.57</v>
      </c>
      <c r="J48" s="3"/>
      <c r="K48" s="3"/>
      <c r="L48" s="3"/>
      <c r="M48" s="3"/>
      <c r="N48" s="3"/>
      <c r="O48" s="3"/>
      <c r="P48" s="3">
        <v>4069.57</v>
      </c>
    </row>
    <row r="49" spans="1:16" ht="22.5">
      <c r="A49" s="4" t="s">
        <v>408</v>
      </c>
      <c r="B49" s="3"/>
      <c r="C49" s="3"/>
      <c r="D49" s="3"/>
      <c r="E49" s="3"/>
      <c r="F49" s="3"/>
      <c r="G49" s="3">
        <v>97.68</v>
      </c>
      <c r="H49" s="3"/>
      <c r="I49" s="3"/>
      <c r="J49" s="3"/>
      <c r="K49" s="3"/>
      <c r="L49" s="3"/>
      <c r="M49" s="3"/>
      <c r="N49" s="3"/>
      <c r="O49" s="3"/>
      <c r="P49" s="3">
        <f t="shared" si="1"/>
        <v>97.68</v>
      </c>
    </row>
    <row r="50" spans="1:16" ht="22.5">
      <c r="A50" s="4" t="s">
        <v>422</v>
      </c>
      <c r="B50" s="3"/>
      <c r="C50" s="3"/>
      <c r="D50" s="3"/>
      <c r="E50" s="3"/>
      <c r="F50" s="3"/>
      <c r="G50" s="3">
        <v>195.36</v>
      </c>
      <c r="H50" s="3"/>
      <c r="I50" s="3"/>
      <c r="J50" s="3"/>
      <c r="K50" s="3"/>
      <c r="L50" s="3"/>
      <c r="M50" s="3"/>
      <c r="N50" s="3"/>
      <c r="O50" s="3"/>
      <c r="P50" s="3">
        <f t="shared" si="1"/>
        <v>195.36</v>
      </c>
    </row>
    <row r="51" spans="1:16" ht="22.5">
      <c r="A51" s="4" t="s">
        <v>297</v>
      </c>
      <c r="B51" s="3"/>
      <c r="C51" s="3"/>
      <c r="D51" s="3"/>
      <c r="E51" s="3"/>
      <c r="F51" s="3"/>
      <c r="G51" s="3">
        <v>2904.88</v>
      </c>
      <c r="H51" s="3"/>
      <c r="I51" s="3"/>
      <c r="J51" s="3"/>
      <c r="K51" s="3"/>
      <c r="L51" s="3"/>
      <c r="M51" s="3"/>
      <c r="N51" s="3"/>
      <c r="O51" s="3"/>
      <c r="P51" s="3">
        <v>2904.88</v>
      </c>
    </row>
    <row r="52" spans="1:16" ht="12.75">
      <c r="A52" s="4" t="s">
        <v>512</v>
      </c>
      <c r="B52" s="3"/>
      <c r="C52" s="3"/>
      <c r="D52" s="3"/>
      <c r="E52" s="3"/>
      <c r="F52" s="3"/>
      <c r="G52" s="3"/>
      <c r="H52" s="3"/>
      <c r="I52" s="3">
        <v>390.72</v>
      </c>
      <c r="J52" s="3"/>
      <c r="K52" s="3"/>
      <c r="L52" s="3"/>
      <c r="M52" s="3"/>
      <c r="N52" s="3"/>
      <c r="O52" s="3"/>
      <c r="P52" s="3">
        <v>390.72</v>
      </c>
    </row>
    <row r="53" spans="1:16" ht="12.75">
      <c r="A53" s="4" t="s">
        <v>691</v>
      </c>
      <c r="B53" s="3"/>
      <c r="C53" s="3">
        <v>92.24</v>
      </c>
      <c r="D53" s="3">
        <v>92.24</v>
      </c>
      <c r="E53" s="3">
        <v>92.24</v>
      </c>
      <c r="F53" s="3">
        <v>92.24</v>
      </c>
      <c r="G53" s="3">
        <v>92.24</v>
      </c>
      <c r="H53" s="3">
        <v>92.24</v>
      </c>
      <c r="I53" s="3">
        <v>307.48</v>
      </c>
      <c r="J53" s="3">
        <v>307.48</v>
      </c>
      <c r="K53" s="3">
        <v>307.48</v>
      </c>
      <c r="L53" s="3"/>
      <c r="M53" s="3"/>
      <c r="N53" s="3"/>
      <c r="O53" s="3"/>
      <c r="P53" s="3">
        <f t="shared" si="1"/>
        <v>1383.64</v>
      </c>
    </row>
    <row r="54" spans="1:16" ht="12.75">
      <c r="A54" s="3" t="s">
        <v>689</v>
      </c>
      <c r="B54" s="3"/>
      <c r="C54" s="3">
        <v>2712</v>
      </c>
      <c r="D54" s="3">
        <v>2712</v>
      </c>
      <c r="E54" s="3">
        <v>2712</v>
      </c>
      <c r="F54" s="3">
        <v>2712</v>
      </c>
      <c r="G54" s="3">
        <v>2712</v>
      </c>
      <c r="H54" s="3">
        <v>2712</v>
      </c>
      <c r="I54" s="3">
        <v>2712</v>
      </c>
      <c r="J54" s="3">
        <v>2712</v>
      </c>
      <c r="K54" s="3">
        <v>2712</v>
      </c>
      <c r="L54" s="3"/>
      <c r="M54" s="3"/>
      <c r="N54" s="3"/>
      <c r="O54" s="3"/>
      <c r="P54" s="3">
        <f t="shared" si="1"/>
        <v>21696</v>
      </c>
    </row>
    <row r="55" spans="1:16" ht="22.5">
      <c r="A55" s="4" t="s">
        <v>417</v>
      </c>
      <c r="B55" s="3"/>
      <c r="C55" s="3">
        <v>1763</v>
      </c>
      <c r="D55" s="3">
        <v>1763</v>
      </c>
      <c r="E55" s="3">
        <v>1763</v>
      </c>
      <c r="F55" s="3">
        <v>1763</v>
      </c>
      <c r="G55" s="3">
        <v>1763</v>
      </c>
      <c r="H55" s="3">
        <v>1763</v>
      </c>
      <c r="I55" s="3">
        <v>1763</v>
      </c>
      <c r="J55" s="3">
        <v>1763</v>
      </c>
      <c r="K55" s="3">
        <v>1763</v>
      </c>
      <c r="L55" s="3"/>
      <c r="M55" s="3"/>
      <c r="N55" s="3"/>
      <c r="O55" s="3"/>
      <c r="P55" s="3">
        <f>SUM(C55:O55)</f>
        <v>15867</v>
      </c>
    </row>
    <row r="56" spans="1:16" ht="12.75">
      <c r="A56" s="4" t="s">
        <v>58</v>
      </c>
      <c r="B56" s="3"/>
      <c r="C56" s="3"/>
      <c r="D56" s="3"/>
      <c r="E56" s="3"/>
      <c r="F56" s="3"/>
      <c r="G56" s="3"/>
      <c r="H56" s="3"/>
      <c r="I56" s="3">
        <v>390.72</v>
      </c>
      <c r="J56" s="3"/>
      <c r="K56" s="3"/>
      <c r="L56" s="3"/>
      <c r="M56" s="3"/>
      <c r="N56" s="3"/>
      <c r="O56" s="3"/>
      <c r="P56" s="3">
        <v>390.72</v>
      </c>
    </row>
    <row r="57" spans="1:16" ht="12.75">
      <c r="A57" s="4" t="s">
        <v>524</v>
      </c>
      <c r="B57" s="3"/>
      <c r="C57" s="3"/>
      <c r="D57" s="3"/>
      <c r="E57" s="3"/>
      <c r="F57" s="3"/>
      <c r="G57" s="3"/>
      <c r="H57" s="3"/>
      <c r="I57" s="3"/>
      <c r="J57" s="3">
        <v>781.44</v>
      </c>
      <c r="K57" s="3"/>
      <c r="L57" s="3"/>
      <c r="M57" s="3"/>
      <c r="N57" s="3"/>
      <c r="O57" s="3"/>
      <c r="P57" s="3">
        <v>781.44</v>
      </c>
    </row>
    <row r="58" spans="1:16" ht="22.5">
      <c r="A58" s="4" t="s">
        <v>527</v>
      </c>
      <c r="B58" s="3"/>
      <c r="C58" s="3"/>
      <c r="D58" s="3"/>
      <c r="E58" s="3"/>
      <c r="F58" s="3"/>
      <c r="G58" s="3"/>
      <c r="H58" s="3"/>
      <c r="I58" s="3"/>
      <c r="J58" s="3">
        <v>1074.48</v>
      </c>
      <c r="K58" s="3"/>
      <c r="L58" s="3"/>
      <c r="M58" s="3"/>
      <c r="N58" s="3"/>
      <c r="O58" s="3"/>
      <c r="P58" s="3">
        <v>1074.48</v>
      </c>
    </row>
    <row r="59" spans="1:16" ht="12.75">
      <c r="A59" s="4" t="s">
        <v>535</v>
      </c>
      <c r="B59" s="3"/>
      <c r="C59" s="3"/>
      <c r="D59" s="3"/>
      <c r="E59" s="3"/>
      <c r="F59" s="3"/>
      <c r="G59" s="3"/>
      <c r="H59" s="3"/>
      <c r="I59" s="3">
        <v>1011.44</v>
      </c>
      <c r="J59" s="3"/>
      <c r="K59" s="3"/>
      <c r="L59" s="3"/>
      <c r="M59" s="3"/>
      <c r="N59" s="3"/>
      <c r="O59" s="3"/>
      <c r="P59" s="3">
        <v>1011.44</v>
      </c>
    </row>
    <row r="60" spans="1:16" ht="12.75">
      <c r="A60" s="4" t="s">
        <v>536</v>
      </c>
      <c r="B60" s="3"/>
      <c r="C60" s="3"/>
      <c r="D60" s="3"/>
      <c r="E60" s="3"/>
      <c r="F60" s="3"/>
      <c r="G60" s="3"/>
      <c r="H60" s="3"/>
      <c r="I60" s="3">
        <v>1562.88</v>
      </c>
      <c r="J60" s="3"/>
      <c r="K60" s="3"/>
      <c r="L60" s="3"/>
      <c r="M60" s="3"/>
      <c r="N60" s="3"/>
      <c r="O60" s="3"/>
      <c r="P60" s="3">
        <v>1562.88</v>
      </c>
    </row>
    <row r="61" spans="1:16" ht="22.5">
      <c r="A61" s="4" t="s">
        <v>31</v>
      </c>
      <c r="B61" s="3"/>
      <c r="C61" s="3"/>
      <c r="D61" s="3"/>
      <c r="E61" s="3"/>
      <c r="F61" s="3"/>
      <c r="G61" s="3"/>
      <c r="H61" s="3"/>
      <c r="I61" s="3"/>
      <c r="J61" s="3"/>
      <c r="K61" s="3">
        <v>97.68</v>
      </c>
      <c r="L61" s="3"/>
      <c r="M61" s="3"/>
      <c r="N61" s="3"/>
      <c r="O61" s="3"/>
      <c r="P61" s="3">
        <v>97.68</v>
      </c>
    </row>
    <row r="62" spans="1:16" ht="12.75">
      <c r="A62" s="4" t="s">
        <v>472</v>
      </c>
      <c r="B62" s="3"/>
      <c r="C62" s="3"/>
      <c r="D62" s="3"/>
      <c r="E62" s="3"/>
      <c r="F62" s="3">
        <v>73800</v>
      </c>
      <c r="G62" s="3"/>
      <c r="H62" s="3"/>
      <c r="I62" s="3"/>
      <c r="J62" s="3"/>
      <c r="K62" s="3"/>
      <c r="L62" s="3"/>
      <c r="M62" s="3"/>
      <c r="N62" s="3"/>
      <c r="O62" s="3"/>
      <c r="P62" s="3">
        <f>SUM(C62:O62)</f>
        <v>73800</v>
      </c>
    </row>
    <row r="63" spans="1:16" ht="22.5">
      <c r="A63" s="4" t="s">
        <v>377</v>
      </c>
      <c r="B63" s="3"/>
      <c r="C63" s="3"/>
      <c r="D63" s="3"/>
      <c r="E63" s="3"/>
      <c r="F63" s="3"/>
      <c r="G63" s="3"/>
      <c r="H63" s="3"/>
      <c r="I63" s="3"/>
      <c r="J63" s="3"/>
      <c r="K63" s="3">
        <v>932.22</v>
      </c>
      <c r="L63" s="3"/>
      <c r="M63" s="3"/>
      <c r="N63" s="3"/>
      <c r="O63" s="3"/>
      <c r="P63" s="3">
        <v>932.22</v>
      </c>
    </row>
    <row r="64" spans="1:16" ht="12.75">
      <c r="A64" s="4" t="s">
        <v>484</v>
      </c>
      <c r="B64" s="3"/>
      <c r="C64" s="3"/>
      <c r="D64" s="3"/>
      <c r="E64" s="3"/>
      <c r="F64" s="3"/>
      <c r="G64" s="3"/>
      <c r="H64" s="3"/>
      <c r="I64" s="3"/>
      <c r="J64" s="3">
        <v>116968</v>
      </c>
      <c r="K64" s="3"/>
      <c r="L64" s="3"/>
      <c r="M64" s="3"/>
      <c r="N64" s="3"/>
      <c r="O64" s="3"/>
      <c r="P64" s="3">
        <v>116968</v>
      </c>
    </row>
    <row r="65" spans="1:16" ht="12.75">
      <c r="A65" s="4" t="s">
        <v>765</v>
      </c>
      <c r="B65" s="3"/>
      <c r="C65" s="3"/>
      <c r="D65" s="3"/>
      <c r="E65" s="3"/>
      <c r="F65" s="3"/>
      <c r="G65" s="3"/>
      <c r="H65" s="3"/>
      <c r="I65" s="3"/>
      <c r="J65" s="3"/>
      <c r="K65" s="3">
        <v>1161.67</v>
      </c>
      <c r="L65" s="3"/>
      <c r="M65" s="3"/>
      <c r="N65" s="3"/>
      <c r="O65" s="3"/>
      <c r="P65" s="3">
        <v>1161.67</v>
      </c>
    </row>
    <row r="66" spans="1:16" ht="12.75">
      <c r="A66" s="4" t="s">
        <v>773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>SUM(D66:O66)</f>
        <v>0</v>
      </c>
    </row>
    <row r="67" spans="1:16" ht="12.75">
      <c r="A67" s="3" t="s">
        <v>614</v>
      </c>
      <c r="B67" s="3"/>
      <c r="C67" s="3">
        <f>SUM(C4:C55)</f>
        <v>21605.72</v>
      </c>
      <c r="D67" s="6">
        <f>SUM(D4:D55)</f>
        <v>77389.03000000001</v>
      </c>
      <c r="E67" s="3">
        <f>SUM(E4:E55)</f>
        <v>25157.440000000002</v>
      </c>
      <c r="F67" s="3">
        <f>SUM(F4:F55)</f>
        <v>39685.90000000001</v>
      </c>
      <c r="G67" s="6">
        <f aca="true" t="shared" si="2" ref="G67:N67">SUM(G4:G55)</f>
        <v>24070.600000000002</v>
      </c>
      <c r="H67" s="6">
        <f t="shared" si="2"/>
        <v>50217.54</v>
      </c>
      <c r="I67" s="3">
        <f t="shared" si="2"/>
        <v>25548.210000000003</v>
      </c>
      <c r="J67" s="3">
        <f>SUM(J4:J55)</f>
        <v>34983.009999999995</v>
      </c>
      <c r="K67" s="3">
        <f>SUM(K4:K66)</f>
        <v>23279.490000000005</v>
      </c>
      <c r="L67" s="3">
        <f t="shared" si="2"/>
        <v>0</v>
      </c>
      <c r="M67" s="3">
        <f t="shared" si="2"/>
        <v>0</v>
      </c>
      <c r="N67" s="3">
        <f t="shared" si="2"/>
        <v>0</v>
      </c>
      <c r="O67" s="3">
        <f>SUM(O4:O55)</f>
        <v>0</v>
      </c>
      <c r="P67" s="6">
        <f>SUM(P4:P66)</f>
        <v>513667.4199999999</v>
      </c>
    </row>
    <row r="68" spans="1:16" ht="12.75">
      <c r="A68" s="3" t="s">
        <v>618</v>
      </c>
      <c r="B68" s="3"/>
      <c r="C68" s="3">
        <v>28932</v>
      </c>
      <c r="D68" s="3">
        <v>32226.67</v>
      </c>
      <c r="E68" s="3">
        <v>33265.67</v>
      </c>
      <c r="F68" s="3">
        <v>33535.7</v>
      </c>
      <c r="G68" s="3">
        <v>29729.66</v>
      </c>
      <c r="H68" s="3">
        <v>28018.02</v>
      </c>
      <c r="I68" s="3">
        <v>37746.77</v>
      </c>
      <c r="J68" s="3">
        <v>31987.71</v>
      </c>
      <c r="K68" s="3">
        <v>27096</v>
      </c>
      <c r="L68" s="3"/>
      <c r="M68" s="3"/>
      <c r="N68" s="3"/>
      <c r="O68" s="3"/>
      <c r="P68" s="3">
        <f>SUM(C68:O68)+P70</f>
        <v>353347.55999999994</v>
      </c>
    </row>
    <row r="69" spans="1:16" s="1" customFormat="1" ht="12.75">
      <c r="A69" s="5" t="s">
        <v>619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">
        <f>P68+P1-P67</f>
        <v>-139484.74</v>
      </c>
    </row>
    <row r="70" spans="1:16" ht="12.75">
      <c r="A70" s="3" t="s">
        <v>703</v>
      </c>
      <c r="B70" s="3"/>
      <c r="C70" s="3"/>
      <c r="D70" s="3"/>
      <c r="E70" s="3"/>
      <c r="F70" s="3"/>
      <c r="G70" s="3"/>
      <c r="H70" s="3">
        <v>41395.5</v>
      </c>
      <c r="I70" s="3">
        <v>9804.62</v>
      </c>
      <c r="J70" s="3">
        <v>9804.62</v>
      </c>
      <c r="K70" s="3">
        <v>9804.62</v>
      </c>
      <c r="L70" s="3"/>
      <c r="M70" s="3"/>
      <c r="N70" s="3"/>
      <c r="O70" s="3"/>
      <c r="P70" s="3">
        <f>SUM(D70:O70)</f>
        <v>70809.36</v>
      </c>
    </row>
    <row r="71" spans="1:16" ht="12.75">
      <c r="A71" s="3"/>
      <c r="B71" s="45" t="s">
        <v>692</v>
      </c>
      <c r="C71" s="46"/>
      <c r="D71" s="46"/>
      <c r="E71" s="46"/>
      <c r="F71" s="47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>SUM(I73:O73)</f>
        <v>0</v>
      </c>
    </row>
    <row r="75" ht="12.75">
      <c r="G75" s="2" t="s">
        <v>627</v>
      </c>
    </row>
  </sheetData>
  <sheetProtection/>
  <mergeCells count="1">
    <mergeCell ref="B71:F71"/>
  </mergeCells>
  <printOptions/>
  <pageMargins left="0.7" right="0.7" top="0.75" bottom="0.75" header="0.3" footer="0.3"/>
  <pageSetup orientation="landscape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60" zoomScalePageLayoutView="0" workbookViewId="0" topLeftCell="A29">
      <selection activeCell="P11" sqref="P11"/>
    </sheetView>
  </sheetViews>
  <sheetFormatPr defaultColWidth="9.125" defaultRowHeight="12.75"/>
  <cols>
    <col min="1" max="1" width="34.375" style="2" customWidth="1"/>
    <col min="2" max="2" width="14.37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3157</v>
      </c>
      <c r="C1" s="5"/>
      <c r="D1" s="5"/>
      <c r="E1" s="5"/>
      <c r="F1" s="5"/>
      <c r="G1" s="5"/>
      <c r="H1" s="5"/>
      <c r="I1" s="5"/>
      <c r="J1" s="5"/>
      <c r="K1" s="5" t="s">
        <v>683</v>
      </c>
      <c r="L1" s="5"/>
      <c r="M1" s="5"/>
      <c r="N1" s="5"/>
      <c r="O1" s="5"/>
      <c r="P1" s="5">
        <v>-25618.17</v>
      </c>
    </row>
    <row r="2" spans="1:16" ht="12.75">
      <c r="A2" s="3" t="s">
        <v>620</v>
      </c>
      <c r="B2" s="6">
        <f>PRODUCT(B1,10.65)</f>
        <v>33622.05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4735.5</v>
      </c>
      <c r="D4" s="3">
        <f>B4*B1</f>
        <v>4735.5</v>
      </c>
      <c r="E4" s="3">
        <f>B4*B1</f>
        <v>4735.5</v>
      </c>
      <c r="F4" s="3">
        <f>B4*B1</f>
        <v>4735.5</v>
      </c>
      <c r="G4" s="3">
        <f>B4*B1</f>
        <v>4735.5</v>
      </c>
      <c r="H4" s="3">
        <f>B4*B1</f>
        <v>4735.5</v>
      </c>
      <c r="I4" s="3">
        <v>4735.5</v>
      </c>
      <c r="J4" s="3">
        <v>4735.5</v>
      </c>
      <c r="K4" s="3">
        <v>4735.5</v>
      </c>
      <c r="L4" s="3"/>
      <c r="M4" s="3"/>
      <c r="N4" s="3"/>
      <c r="O4" s="3"/>
      <c r="P4" s="3">
        <f aca="true" t="shared" si="0" ref="P4:P9">SUM(C4:O4)</f>
        <v>42619.5</v>
      </c>
    </row>
    <row r="5" spans="1:16" ht="12.75">
      <c r="A5" s="3" t="s">
        <v>650</v>
      </c>
      <c r="B5" s="3">
        <v>1.5</v>
      </c>
      <c r="C5" s="3">
        <f>B5*B1</f>
        <v>4735.5</v>
      </c>
      <c r="D5" s="3">
        <f>B5*B1</f>
        <v>4735.5</v>
      </c>
      <c r="E5" s="3">
        <f>B5*B1</f>
        <v>4735.5</v>
      </c>
      <c r="F5" s="3">
        <f>B5*B1</f>
        <v>4735.5</v>
      </c>
      <c r="G5" s="3">
        <f>B5*B1</f>
        <v>4735.5</v>
      </c>
      <c r="H5" s="3">
        <f>B5*B1</f>
        <v>4735.5</v>
      </c>
      <c r="I5" s="3">
        <v>4735.5</v>
      </c>
      <c r="J5" s="3">
        <v>4735.5</v>
      </c>
      <c r="K5" s="3">
        <v>4735.5</v>
      </c>
      <c r="L5" s="3"/>
      <c r="M5" s="3"/>
      <c r="N5" s="3"/>
      <c r="O5" s="3"/>
      <c r="P5" s="3">
        <f t="shared" si="0"/>
        <v>42619.5</v>
      </c>
    </row>
    <row r="6" spans="1:16" ht="12.75">
      <c r="A6" s="3" t="s">
        <v>611</v>
      </c>
      <c r="B6" s="3">
        <v>1.5</v>
      </c>
      <c r="C6" s="3">
        <f>B6*B1</f>
        <v>4735.5</v>
      </c>
      <c r="D6" s="3">
        <f>B6*B1</f>
        <v>4735.5</v>
      </c>
      <c r="E6" s="3">
        <f>B6*B1</f>
        <v>4735.5</v>
      </c>
      <c r="F6" s="3">
        <f>B6*B1</f>
        <v>4735.5</v>
      </c>
      <c r="G6" s="3">
        <f>B6*B1</f>
        <v>4735.5</v>
      </c>
      <c r="H6" s="3">
        <f>B6*B1</f>
        <v>4735.5</v>
      </c>
      <c r="I6" s="3">
        <v>4735.5</v>
      </c>
      <c r="J6" s="3">
        <v>4735.5</v>
      </c>
      <c r="K6" s="3">
        <v>4735.5</v>
      </c>
      <c r="L6" s="3"/>
      <c r="M6" s="3"/>
      <c r="N6" s="3"/>
      <c r="O6" s="3"/>
      <c r="P6" s="3">
        <f t="shared" si="0"/>
        <v>42619.5</v>
      </c>
    </row>
    <row r="7" spans="1:16" ht="22.5">
      <c r="A7" s="4" t="s">
        <v>720</v>
      </c>
      <c r="B7" s="3">
        <v>0</v>
      </c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 t="shared" si="0"/>
        <v>0</v>
      </c>
    </row>
    <row r="8" spans="1:16" ht="12.75">
      <c r="A8" s="3" t="s">
        <v>729</v>
      </c>
      <c r="B8" s="3"/>
      <c r="C8" s="3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>
        <f t="shared" si="0"/>
        <v>0</v>
      </c>
    </row>
    <row r="9" spans="1:16" ht="12.75">
      <c r="A9" s="3" t="s">
        <v>742</v>
      </c>
      <c r="B9" s="3"/>
      <c r="C9" s="3"/>
      <c r="D9" s="6">
        <v>586.08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>
        <f t="shared" si="0"/>
        <v>586.08</v>
      </c>
    </row>
    <row r="10" spans="1:16" ht="12.75">
      <c r="A10" s="3" t="s">
        <v>708</v>
      </c>
      <c r="B10" s="3">
        <v>0.4</v>
      </c>
      <c r="C10" s="3">
        <v>1262.8</v>
      </c>
      <c r="D10" s="6">
        <f>B10*B1</f>
        <v>1262.8000000000002</v>
      </c>
      <c r="E10" s="3">
        <f>B10*B1</f>
        <v>1262.8000000000002</v>
      </c>
      <c r="F10" s="3">
        <f>B10*B1</f>
        <v>1262.8000000000002</v>
      </c>
      <c r="G10" s="3">
        <f>B10*B1</f>
        <v>1262.8000000000002</v>
      </c>
      <c r="H10" s="3">
        <f>B10*B1</f>
        <v>1262.8000000000002</v>
      </c>
      <c r="I10" s="3">
        <v>1262.8</v>
      </c>
      <c r="J10" s="3">
        <v>1262.8</v>
      </c>
      <c r="K10" s="3">
        <v>1262.8</v>
      </c>
      <c r="L10" s="3"/>
      <c r="M10" s="3"/>
      <c r="N10" s="3"/>
      <c r="O10" s="3"/>
      <c r="P10" s="6">
        <f>SUM(D10:O10)</f>
        <v>10102.4</v>
      </c>
    </row>
    <row r="11" spans="1:16" ht="12.75">
      <c r="A11" s="3" t="s">
        <v>45</v>
      </c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6"/>
    </row>
    <row r="12" spans="1:16" ht="22.5">
      <c r="A12" s="4" t="s">
        <v>786</v>
      </c>
      <c r="B12" s="3"/>
      <c r="C12" s="3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">
        <v>0</v>
      </c>
    </row>
    <row r="13" spans="1:16" ht="12.75">
      <c r="A13" s="3" t="s">
        <v>707</v>
      </c>
      <c r="B13" s="3"/>
      <c r="C13" s="3"/>
      <c r="D13" s="6"/>
      <c r="E13" s="3">
        <v>571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6">
        <f>SUM(C13:O13)</f>
        <v>571</v>
      </c>
    </row>
    <row r="14" spans="1:16" ht="12.75">
      <c r="A14" s="3" t="s">
        <v>727</v>
      </c>
      <c r="B14" s="3"/>
      <c r="C14" s="3"/>
      <c r="D14" s="6"/>
      <c r="E14" s="3"/>
      <c r="F14" s="3"/>
      <c r="G14" s="3"/>
      <c r="H14" s="3"/>
      <c r="I14" s="3"/>
      <c r="J14" s="3">
        <v>11418</v>
      </c>
      <c r="K14" s="3"/>
      <c r="L14" s="3"/>
      <c r="M14" s="3"/>
      <c r="N14" s="3"/>
      <c r="O14" s="3"/>
      <c r="P14" s="6">
        <v>11418</v>
      </c>
    </row>
    <row r="15" spans="1:16" ht="12.75">
      <c r="A15" s="3" t="s">
        <v>722</v>
      </c>
      <c r="B15" s="3"/>
      <c r="C15" s="3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>
        <f>SUM(C15:O15)</f>
        <v>0</v>
      </c>
    </row>
    <row r="16" spans="1:16" ht="12.75">
      <c r="A16" s="3" t="s">
        <v>709</v>
      </c>
      <c r="B16" s="3"/>
      <c r="C16" s="3"/>
      <c r="D16" s="6"/>
      <c r="E16" s="3">
        <v>201.5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6">
        <f>SUM(A16:O16)</f>
        <v>201.5</v>
      </c>
    </row>
    <row r="17" spans="1:16" ht="12.75">
      <c r="A17" s="3" t="s">
        <v>710</v>
      </c>
      <c r="B17" s="3"/>
      <c r="C17" s="3"/>
      <c r="D17" s="6"/>
      <c r="E17" s="3">
        <v>35.5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6">
        <f aca="true" t="shared" si="1" ref="P17:P28">SUM(C17:O17)</f>
        <v>35.5</v>
      </c>
    </row>
    <row r="18" spans="1:16" ht="12.75">
      <c r="A18" s="3" t="s">
        <v>716</v>
      </c>
      <c r="B18" s="3"/>
      <c r="C18" s="3"/>
      <c r="D18" s="6"/>
      <c r="E18" s="3">
        <v>143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6">
        <f t="shared" si="1"/>
        <v>143</v>
      </c>
    </row>
    <row r="19" spans="1:16" ht="12.75">
      <c r="A19" s="4" t="s">
        <v>750</v>
      </c>
      <c r="B19" s="3"/>
      <c r="C19" s="3">
        <v>531</v>
      </c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">
        <f t="shared" si="1"/>
        <v>531</v>
      </c>
    </row>
    <row r="20" spans="1:16" ht="12.75">
      <c r="A20" s="4" t="s">
        <v>845</v>
      </c>
      <c r="B20" s="3"/>
      <c r="C20" s="3">
        <v>293.04</v>
      </c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6">
        <f t="shared" si="1"/>
        <v>293.04</v>
      </c>
    </row>
    <row r="21" spans="1:16" ht="22.5">
      <c r="A21" s="4" t="s">
        <v>677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1"/>
        <v>0</v>
      </c>
    </row>
    <row r="22" spans="1:16" ht="12.75">
      <c r="A22" s="3" t="s">
        <v>634</v>
      </c>
      <c r="B22" s="3">
        <v>0.6</v>
      </c>
      <c r="C22" s="3">
        <f>B22*B1</f>
        <v>1894.1999999999998</v>
      </c>
      <c r="D22" s="3">
        <f>B22*B1</f>
        <v>1894.1999999999998</v>
      </c>
      <c r="E22" s="3">
        <f>B22*B1</f>
        <v>1894.1999999999998</v>
      </c>
      <c r="F22" s="3">
        <f>B22*B1</f>
        <v>1894.1999999999998</v>
      </c>
      <c r="G22" s="3">
        <v>1894.2</v>
      </c>
      <c r="H22" s="3">
        <f>B22*B1</f>
        <v>1894.1999999999998</v>
      </c>
      <c r="I22" s="3">
        <v>1894.2</v>
      </c>
      <c r="J22" s="3">
        <v>1894.2</v>
      </c>
      <c r="K22" s="3">
        <v>1894.2</v>
      </c>
      <c r="L22" s="3"/>
      <c r="M22" s="3"/>
      <c r="N22" s="3"/>
      <c r="O22" s="3"/>
      <c r="P22" s="3">
        <f t="shared" si="1"/>
        <v>17047.800000000003</v>
      </c>
    </row>
    <row r="23" spans="1:16" ht="22.5">
      <c r="A23" s="4" t="s">
        <v>113</v>
      </c>
      <c r="B23" s="3"/>
      <c r="C23" s="3"/>
      <c r="D23" s="3"/>
      <c r="E23" s="3">
        <v>16322.44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1"/>
        <v>16322.44</v>
      </c>
    </row>
    <row r="24" spans="1:16" ht="33.75">
      <c r="A24" s="4" t="s">
        <v>123</v>
      </c>
      <c r="B24" s="3"/>
      <c r="C24" s="3"/>
      <c r="D24" s="3"/>
      <c r="E24" s="3">
        <v>1806.88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1"/>
        <v>1806.88</v>
      </c>
    </row>
    <row r="25" spans="1:16" ht="12.75">
      <c r="A25" s="3" t="s">
        <v>137</v>
      </c>
      <c r="B25" s="3"/>
      <c r="C25" s="3"/>
      <c r="D25" s="3"/>
      <c r="E25" s="3">
        <v>390.72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1"/>
        <v>390.72</v>
      </c>
    </row>
    <row r="26" spans="1:16" ht="22.5">
      <c r="A26" s="4" t="s">
        <v>151</v>
      </c>
      <c r="B26" s="3"/>
      <c r="C26" s="3"/>
      <c r="D26" s="3"/>
      <c r="E26" s="3"/>
      <c r="F26" s="3">
        <v>1807.88</v>
      </c>
      <c r="G26" s="3"/>
      <c r="H26" s="3"/>
      <c r="I26" s="3"/>
      <c r="J26" s="3"/>
      <c r="K26" s="3"/>
      <c r="L26" s="3"/>
      <c r="M26" s="3"/>
      <c r="N26" s="3"/>
      <c r="O26" s="3"/>
      <c r="P26" s="3">
        <f t="shared" si="1"/>
        <v>1807.88</v>
      </c>
    </row>
    <row r="27" spans="1:16" ht="22.5">
      <c r="A27" s="4" t="s">
        <v>158</v>
      </c>
      <c r="B27" s="3"/>
      <c r="C27" s="3"/>
      <c r="D27" s="3"/>
      <c r="E27" s="3"/>
      <c r="F27" s="3">
        <v>2794.32</v>
      </c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2794.32</v>
      </c>
    </row>
    <row r="28" spans="1:16" ht="12.75">
      <c r="A28" s="3" t="s">
        <v>172</v>
      </c>
      <c r="B28" s="3"/>
      <c r="C28" s="3"/>
      <c r="D28" s="3"/>
      <c r="E28" s="3"/>
      <c r="F28" s="3">
        <v>195.36</v>
      </c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195.36</v>
      </c>
    </row>
    <row r="29" spans="1:16" ht="12.75">
      <c r="A29" s="4" t="s">
        <v>193</v>
      </c>
      <c r="B29" s="3"/>
      <c r="C29" s="3"/>
      <c r="D29" s="3"/>
      <c r="F29" s="3">
        <v>1562.88</v>
      </c>
      <c r="G29" s="3"/>
      <c r="H29" s="3"/>
      <c r="I29" s="3"/>
      <c r="J29" s="3"/>
      <c r="K29" s="3"/>
      <c r="L29" s="3"/>
      <c r="M29" s="3"/>
      <c r="N29" s="3"/>
      <c r="O29" s="3"/>
      <c r="P29" s="3">
        <f>SUM(C29:O29)</f>
        <v>1562.88</v>
      </c>
    </row>
    <row r="30" spans="1:16" ht="12.75">
      <c r="A30" s="3" t="s">
        <v>253</v>
      </c>
      <c r="B30" s="3"/>
      <c r="C30" s="3"/>
      <c r="D30" s="3">
        <v>390.72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>SUM(C30:O30)</f>
        <v>390.72</v>
      </c>
    </row>
    <row r="31" spans="1:16" ht="12.75">
      <c r="A31" s="3" t="s">
        <v>313</v>
      </c>
      <c r="B31" s="3"/>
      <c r="C31" s="3"/>
      <c r="D31" s="3"/>
      <c r="E31" s="3"/>
      <c r="F31" s="3">
        <v>781.44</v>
      </c>
      <c r="G31" s="3"/>
      <c r="H31" s="3"/>
      <c r="I31" s="3"/>
      <c r="J31" s="3"/>
      <c r="K31" s="3"/>
      <c r="L31" s="3"/>
      <c r="M31" s="3"/>
      <c r="N31" s="3"/>
      <c r="O31" s="3"/>
      <c r="P31" s="3">
        <f>SUM(D31:O31)</f>
        <v>781.44</v>
      </c>
    </row>
    <row r="32" spans="1:16" ht="12.75">
      <c r="A32" s="4" t="s">
        <v>312</v>
      </c>
      <c r="B32" s="3"/>
      <c r="C32" s="3"/>
      <c r="D32" s="3"/>
      <c r="E32" s="3"/>
      <c r="F32" s="3">
        <v>195.36</v>
      </c>
      <c r="G32" s="3"/>
      <c r="H32" s="3"/>
      <c r="I32" s="3"/>
      <c r="J32" s="3"/>
      <c r="K32" s="3"/>
      <c r="L32" s="3"/>
      <c r="M32" s="3"/>
      <c r="N32" s="3"/>
      <c r="O32" s="3"/>
      <c r="P32" s="3">
        <f>SUM(C32:O32)</f>
        <v>195.36</v>
      </c>
    </row>
    <row r="33" spans="1:16" ht="12.75">
      <c r="A33" s="3" t="s">
        <v>252</v>
      </c>
      <c r="B33" s="3"/>
      <c r="C33" s="3"/>
      <c r="D33" s="3"/>
      <c r="E33" s="3"/>
      <c r="F33" s="3">
        <v>1991.02</v>
      </c>
      <c r="G33" s="3"/>
      <c r="H33" s="3"/>
      <c r="I33" s="3"/>
      <c r="J33" s="3"/>
      <c r="K33" s="3"/>
      <c r="L33" s="3"/>
      <c r="M33" s="3"/>
      <c r="N33" s="3"/>
      <c r="O33" s="3"/>
      <c r="P33" s="3">
        <f>SUM(C33:O33)</f>
        <v>1991.02</v>
      </c>
    </row>
    <row r="34" spans="1:16" ht="12.75">
      <c r="A34" s="4" t="s">
        <v>689</v>
      </c>
      <c r="B34" s="3"/>
      <c r="C34" s="3">
        <v>2984</v>
      </c>
      <c r="D34" s="3">
        <v>2984</v>
      </c>
      <c r="E34" s="3">
        <v>2984</v>
      </c>
      <c r="F34" s="3">
        <v>2984</v>
      </c>
      <c r="G34" s="3">
        <v>2984</v>
      </c>
      <c r="H34" s="3">
        <v>2984</v>
      </c>
      <c r="I34" s="3">
        <v>2984</v>
      </c>
      <c r="J34" s="3">
        <v>2984</v>
      </c>
      <c r="K34" s="3">
        <v>1984</v>
      </c>
      <c r="L34" s="3"/>
      <c r="M34" s="3"/>
      <c r="N34" s="3"/>
      <c r="O34" s="3"/>
      <c r="P34" s="3">
        <f>SUM(C34:O34)</f>
        <v>25856</v>
      </c>
    </row>
    <row r="35" spans="1:16" ht="26.25" customHeight="1">
      <c r="A35" s="4" t="s">
        <v>688</v>
      </c>
      <c r="B35" s="3"/>
      <c r="C35" s="3">
        <v>1356</v>
      </c>
      <c r="D35" s="3">
        <v>1356</v>
      </c>
      <c r="E35" s="3">
        <v>1356</v>
      </c>
      <c r="F35" s="3">
        <v>1356</v>
      </c>
      <c r="G35" s="3">
        <v>1356</v>
      </c>
      <c r="H35" s="3">
        <v>1356</v>
      </c>
      <c r="I35" s="3">
        <v>1356</v>
      </c>
      <c r="J35" s="3">
        <v>1356</v>
      </c>
      <c r="K35" s="3">
        <v>1356</v>
      </c>
      <c r="L35" s="3"/>
      <c r="M35" s="3"/>
      <c r="N35" s="3"/>
      <c r="O35" s="3"/>
      <c r="P35" s="3">
        <f>SUM(C35:O35)</f>
        <v>12204</v>
      </c>
    </row>
    <row r="36" spans="1:16" ht="22.5">
      <c r="A36" s="4" t="s">
        <v>349</v>
      </c>
      <c r="B36" s="3"/>
      <c r="C36" s="3"/>
      <c r="D36" s="3"/>
      <c r="E36" s="3"/>
      <c r="F36" s="3"/>
      <c r="G36" s="3">
        <v>195.36</v>
      </c>
      <c r="H36" s="3"/>
      <c r="I36" s="3"/>
      <c r="J36" s="3"/>
      <c r="K36" s="3"/>
      <c r="L36" s="3"/>
      <c r="M36" s="3"/>
      <c r="N36" s="3"/>
      <c r="O36" s="3"/>
      <c r="P36" s="3">
        <f>SUM(C36:O36)</f>
        <v>195.36</v>
      </c>
    </row>
    <row r="37" spans="1:16" ht="12.75">
      <c r="A37" s="4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>SUM(G37:O37)</f>
        <v>0</v>
      </c>
    </row>
    <row r="38" spans="1:16" ht="12.75">
      <c r="A38" s="4" t="s">
        <v>369</v>
      </c>
      <c r="B38" s="3"/>
      <c r="C38" s="3"/>
      <c r="D38" s="3"/>
      <c r="E38" s="3"/>
      <c r="F38" s="3"/>
      <c r="G38" s="3"/>
      <c r="H38" s="3">
        <v>390.72</v>
      </c>
      <c r="I38" s="3"/>
      <c r="J38" s="3"/>
      <c r="K38" s="3"/>
      <c r="L38" s="3"/>
      <c r="M38" s="3"/>
      <c r="N38" s="3"/>
      <c r="O38" s="3"/>
      <c r="P38" s="3">
        <f aca="true" t="shared" si="2" ref="P38:P43">SUM(C38:O38)</f>
        <v>390.72</v>
      </c>
    </row>
    <row r="39" spans="1:16" ht="12.75">
      <c r="A39" s="4" t="s">
        <v>465</v>
      </c>
      <c r="B39" s="3"/>
      <c r="C39" s="3"/>
      <c r="D39" s="3"/>
      <c r="E39" s="3">
        <v>12500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si="2"/>
        <v>12500</v>
      </c>
    </row>
    <row r="40" spans="1:16" ht="22.5">
      <c r="A40" s="4" t="s">
        <v>383</v>
      </c>
      <c r="B40" s="3"/>
      <c r="C40" s="3"/>
      <c r="D40" s="3"/>
      <c r="E40" s="3"/>
      <c r="F40" s="3"/>
      <c r="G40" s="3"/>
      <c r="H40" s="3">
        <v>935.12</v>
      </c>
      <c r="I40" s="3"/>
      <c r="J40" s="3"/>
      <c r="K40" s="3"/>
      <c r="L40" s="3"/>
      <c r="M40" s="3"/>
      <c r="N40" s="3"/>
      <c r="O40" s="3"/>
      <c r="P40" s="3">
        <f t="shared" si="2"/>
        <v>935.12</v>
      </c>
    </row>
    <row r="41" spans="1:16" ht="12.75">
      <c r="A41" s="4" t="s">
        <v>457</v>
      </c>
      <c r="B41" s="3"/>
      <c r="C41" s="3"/>
      <c r="D41" s="3"/>
      <c r="E41" s="3"/>
      <c r="F41" s="3"/>
      <c r="G41" s="3"/>
      <c r="H41" s="3">
        <v>14430.68</v>
      </c>
      <c r="I41" s="3"/>
      <c r="J41" s="3"/>
      <c r="K41" s="3"/>
      <c r="L41" s="3"/>
      <c r="M41" s="3"/>
      <c r="N41" s="3"/>
      <c r="O41" s="3"/>
      <c r="P41" s="3">
        <f t="shared" si="2"/>
        <v>14430.68</v>
      </c>
    </row>
    <row r="42" spans="1:16" ht="12.75">
      <c r="A42" s="4" t="s">
        <v>463</v>
      </c>
      <c r="B42" s="3"/>
      <c r="C42" s="3"/>
      <c r="D42" s="3"/>
      <c r="E42" s="3"/>
      <c r="F42" s="3"/>
      <c r="G42" s="3"/>
      <c r="H42" s="3">
        <v>377.04</v>
      </c>
      <c r="I42" s="3"/>
      <c r="J42" s="3"/>
      <c r="K42" s="3"/>
      <c r="L42" s="3"/>
      <c r="M42" s="3"/>
      <c r="N42" s="3"/>
      <c r="O42" s="3"/>
      <c r="P42" s="3">
        <f t="shared" si="2"/>
        <v>377.04</v>
      </c>
    </row>
    <row r="43" spans="1:16" ht="12.75">
      <c r="A43" s="4" t="s">
        <v>628</v>
      </c>
      <c r="B43" s="3"/>
      <c r="C43" s="3">
        <v>110.49</v>
      </c>
      <c r="D43" s="3">
        <v>110.49</v>
      </c>
      <c r="E43" s="3">
        <v>110.49</v>
      </c>
      <c r="F43" s="3">
        <v>110.49</v>
      </c>
      <c r="G43" s="3">
        <v>110.49</v>
      </c>
      <c r="H43" s="3">
        <v>110.49</v>
      </c>
      <c r="I43" s="3">
        <v>368.31</v>
      </c>
      <c r="J43" s="3">
        <v>368.31</v>
      </c>
      <c r="K43" s="3">
        <v>368.31</v>
      </c>
      <c r="L43" s="3"/>
      <c r="M43" s="3"/>
      <c r="N43" s="3"/>
      <c r="O43" s="3"/>
      <c r="P43" s="3">
        <f t="shared" si="2"/>
        <v>1767.87</v>
      </c>
    </row>
    <row r="44" spans="1:16" ht="12.75">
      <c r="A44" s="4" t="s">
        <v>473</v>
      </c>
      <c r="B44" s="3"/>
      <c r="C44" s="3"/>
      <c r="D44" s="3"/>
      <c r="E44" s="3"/>
      <c r="F44" s="3">
        <v>7540</v>
      </c>
      <c r="G44" s="3"/>
      <c r="H44" s="3"/>
      <c r="I44" s="3"/>
      <c r="J44" s="3"/>
      <c r="K44" s="3"/>
      <c r="L44" s="3"/>
      <c r="M44" s="3"/>
      <c r="N44" s="3"/>
      <c r="O44" s="3"/>
      <c r="P44" s="3">
        <f>SUM(F44:O44)</f>
        <v>7540</v>
      </c>
    </row>
    <row r="45" spans="1:16" ht="12.75">
      <c r="A45" s="4" t="s">
        <v>88</v>
      </c>
      <c r="B45" s="3"/>
      <c r="C45" s="3"/>
      <c r="D45" s="3"/>
      <c r="E45" s="3"/>
      <c r="F45" s="3"/>
      <c r="G45" s="3"/>
      <c r="H45" s="3"/>
      <c r="I45" s="3"/>
      <c r="J45" s="3">
        <v>195.36</v>
      </c>
      <c r="K45" s="3"/>
      <c r="L45" s="3"/>
      <c r="M45" s="3"/>
      <c r="N45" s="3"/>
      <c r="O45" s="3"/>
      <c r="P45" s="3">
        <v>195.36</v>
      </c>
    </row>
    <row r="46" spans="1:16" ht="12.75">
      <c r="A46" s="4" t="s">
        <v>793</v>
      </c>
      <c r="B46" s="3"/>
      <c r="C46" s="3"/>
      <c r="D46" s="3"/>
      <c r="E46" s="3"/>
      <c r="F46" s="3"/>
      <c r="G46" s="3"/>
      <c r="H46" s="3"/>
      <c r="I46" s="3"/>
      <c r="J46" s="3"/>
      <c r="K46" s="3">
        <v>97.68</v>
      </c>
      <c r="L46" s="3"/>
      <c r="M46" s="3"/>
      <c r="N46" s="3"/>
      <c r="O46" s="3"/>
      <c r="P46" s="3">
        <v>97.68</v>
      </c>
    </row>
    <row r="47" spans="1:16" ht="22.5">
      <c r="A47" s="4" t="s">
        <v>184</v>
      </c>
      <c r="B47" s="3"/>
      <c r="C47" s="3"/>
      <c r="D47" s="3"/>
      <c r="E47" s="3"/>
      <c r="F47" s="3"/>
      <c r="G47" s="3"/>
      <c r="H47" s="3"/>
      <c r="I47" s="3"/>
      <c r="J47" s="3"/>
      <c r="K47" s="3">
        <v>195.36</v>
      </c>
      <c r="L47" s="3"/>
      <c r="M47" s="3"/>
      <c r="N47" s="3"/>
      <c r="O47" s="3"/>
      <c r="P47" s="3">
        <v>195.36</v>
      </c>
    </row>
    <row r="48" spans="1:16" ht="12.75">
      <c r="A48" s="4" t="s">
        <v>541</v>
      </c>
      <c r="B48" s="3"/>
      <c r="C48" s="3"/>
      <c r="D48" s="3"/>
      <c r="E48" s="3"/>
      <c r="F48" s="3"/>
      <c r="G48" s="3"/>
      <c r="H48" s="3"/>
      <c r="I48" s="3">
        <v>195.36</v>
      </c>
      <c r="J48" s="3"/>
      <c r="K48" s="3"/>
      <c r="L48" s="3"/>
      <c r="M48" s="3"/>
      <c r="N48" s="3"/>
      <c r="O48" s="3"/>
      <c r="P48" s="3">
        <v>195.36</v>
      </c>
    </row>
    <row r="49" spans="1:16" ht="12.75">
      <c r="A49" s="4" t="s">
        <v>601</v>
      </c>
      <c r="B49" s="3"/>
      <c r="C49" s="3"/>
      <c r="D49" s="3"/>
      <c r="E49" s="3"/>
      <c r="F49" s="3"/>
      <c r="G49" s="3"/>
      <c r="H49" s="3"/>
      <c r="I49" s="3"/>
      <c r="J49" s="3"/>
      <c r="K49" s="3">
        <v>683.85</v>
      </c>
      <c r="L49" s="3"/>
      <c r="M49" s="3"/>
      <c r="N49" s="3"/>
      <c r="O49" s="3"/>
      <c r="P49" s="3">
        <v>683.85</v>
      </c>
    </row>
    <row r="50" spans="1:16" ht="12.75">
      <c r="A50" s="4" t="s">
        <v>590</v>
      </c>
      <c r="B50" s="3"/>
      <c r="C50" s="3"/>
      <c r="D50" s="3"/>
      <c r="E50" s="3"/>
      <c r="F50" s="3"/>
      <c r="G50" s="3"/>
      <c r="H50" s="3"/>
      <c r="I50" s="3"/>
      <c r="J50" s="3"/>
      <c r="K50" s="3">
        <v>1433.02</v>
      </c>
      <c r="L50" s="3"/>
      <c r="M50" s="3"/>
      <c r="N50" s="3"/>
      <c r="O50" s="3"/>
      <c r="P50" s="3">
        <f>SUM(G50:O50)</f>
        <v>1433.02</v>
      </c>
    </row>
    <row r="51" spans="1:16" ht="12.75">
      <c r="A51" s="4" t="s">
        <v>752</v>
      </c>
      <c r="B51" s="3"/>
      <c r="C51" s="3"/>
      <c r="D51" s="3"/>
      <c r="E51" s="3"/>
      <c r="F51" s="3"/>
      <c r="G51" s="3"/>
      <c r="H51" s="3"/>
      <c r="I51" s="3"/>
      <c r="J51" s="3">
        <v>9374</v>
      </c>
      <c r="K51" s="3"/>
      <c r="L51" s="3"/>
      <c r="M51" s="3"/>
      <c r="N51" s="3"/>
      <c r="O51" s="3"/>
      <c r="P51" s="3">
        <f>SUM(G51:O51)</f>
        <v>9374</v>
      </c>
    </row>
    <row r="52" spans="1:16" ht="12.75">
      <c r="A52" s="3" t="s">
        <v>614</v>
      </c>
      <c r="B52" s="3"/>
      <c r="C52" s="3">
        <f aca="true" t="shared" si="3" ref="C52:H52">SUM(C4:C37)</f>
        <v>22527.54</v>
      </c>
      <c r="D52" s="6">
        <f t="shared" si="3"/>
        <v>22680.300000000003</v>
      </c>
      <c r="E52" s="3">
        <f t="shared" si="3"/>
        <v>41174.54</v>
      </c>
      <c r="F52" s="3">
        <f t="shared" si="3"/>
        <v>31031.760000000002</v>
      </c>
      <c r="G52" s="6">
        <f t="shared" si="3"/>
        <v>21898.86</v>
      </c>
      <c r="H52" s="6">
        <f t="shared" si="3"/>
        <v>21703.5</v>
      </c>
      <c r="I52" s="3">
        <f>SUM(I4:I51)</f>
        <v>22267.170000000002</v>
      </c>
      <c r="J52" s="3">
        <f>SUM(J4:J51)</f>
        <v>43059.17</v>
      </c>
      <c r="K52" s="3">
        <f>SUM(K4:K51)</f>
        <v>23481.72</v>
      </c>
      <c r="L52" s="3">
        <f>SUM(L4:L37)</f>
        <v>0</v>
      </c>
      <c r="M52" s="3">
        <f>SUM(M4:M37)</f>
        <v>0</v>
      </c>
      <c r="N52" s="3">
        <f>SUM(N4:N37)</f>
        <v>0</v>
      </c>
      <c r="O52" s="3">
        <f>SUM(O4:O37)</f>
        <v>0</v>
      </c>
      <c r="P52" s="6">
        <f>SUM(P4:P51)</f>
        <v>285398.2599999999</v>
      </c>
    </row>
    <row r="53" spans="1:16" ht="12.75">
      <c r="A53" s="3" t="s">
        <v>618</v>
      </c>
      <c r="B53" s="3"/>
      <c r="C53" s="3">
        <v>36899.4</v>
      </c>
      <c r="D53" s="3">
        <v>29819.16</v>
      </c>
      <c r="E53" s="3">
        <v>37768.22</v>
      </c>
      <c r="F53" s="3">
        <v>40850.2</v>
      </c>
      <c r="G53" s="3">
        <v>36406.86</v>
      </c>
      <c r="H53" s="3">
        <v>33690.28</v>
      </c>
      <c r="I53" s="3">
        <v>39648.86</v>
      </c>
      <c r="J53" s="3">
        <v>39342.59</v>
      </c>
      <c r="K53" s="3">
        <v>34850.38</v>
      </c>
      <c r="L53" s="3"/>
      <c r="M53" s="3"/>
      <c r="N53" s="3"/>
      <c r="O53" s="3"/>
      <c r="P53" s="3">
        <f>SUM(C53:O53)+P55</f>
        <v>336455.74999999994</v>
      </c>
    </row>
    <row r="54" spans="1:16" s="1" customFormat="1" ht="12.75">
      <c r="A54" s="5" t="s">
        <v>619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">
        <f>P53-P52+P1</f>
        <v>25439.32000000005</v>
      </c>
    </row>
    <row r="55" spans="1:16" ht="12.75">
      <c r="A55" s="4" t="s">
        <v>416</v>
      </c>
      <c r="B55" s="3"/>
      <c r="C55" s="3"/>
      <c r="D55" s="3"/>
      <c r="E55" s="3"/>
      <c r="F55" s="3"/>
      <c r="G55" s="3">
        <v>1035.96</v>
      </c>
      <c r="H55" s="3">
        <v>1035.96</v>
      </c>
      <c r="I55" s="3">
        <v>1035.96</v>
      </c>
      <c r="J55" s="3">
        <v>1035.96</v>
      </c>
      <c r="K55" s="3">
        <v>3035.96</v>
      </c>
      <c r="L55" s="3"/>
      <c r="M55" s="3"/>
      <c r="N55" s="3"/>
      <c r="O55" s="3"/>
      <c r="P55" s="3">
        <f>SUM(C55:O55)</f>
        <v>7179.8</v>
      </c>
    </row>
    <row r="56" spans="1:16" ht="12.75">
      <c r="A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45" t="s">
        <v>692</v>
      </c>
      <c r="C58" s="46"/>
      <c r="D58" s="46"/>
      <c r="E58" s="46"/>
      <c r="F58" s="47"/>
      <c r="G58" s="3"/>
      <c r="H58" s="3"/>
      <c r="I58" s="3"/>
      <c r="J58" s="3"/>
      <c r="K58" s="3"/>
      <c r="L58" s="3"/>
      <c r="M58" s="3"/>
      <c r="N58" s="3"/>
      <c r="O58" s="3"/>
      <c r="P58" s="3"/>
    </row>
    <row r="60" spans="7:16" ht="12.75">
      <c r="G60" s="2" t="s">
        <v>627</v>
      </c>
      <c r="P60" s="2">
        <f>SUM(H60:O60)</f>
        <v>0</v>
      </c>
    </row>
  </sheetData>
  <sheetProtection/>
  <mergeCells count="1">
    <mergeCell ref="B58:F58"/>
  </mergeCells>
  <printOptions/>
  <pageMargins left="0.7" right="0.7" top="0.75" bottom="0.75" header="0.3" footer="0.3"/>
  <pageSetup orientation="landscape" paperSize="9" scale="69" r:id="rId1"/>
  <rowBreaks count="1" manualBreakCount="1">
    <brk id="31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60" zoomScaleNormal="110" zoomScalePageLayoutView="0" workbookViewId="0" topLeftCell="A39">
      <selection activeCell="L61" sqref="L61"/>
    </sheetView>
  </sheetViews>
  <sheetFormatPr defaultColWidth="9.125" defaultRowHeight="12.75"/>
  <cols>
    <col min="1" max="1" width="34.375" style="26" customWidth="1"/>
    <col min="2" max="2" width="13.125" style="26" customWidth="1"/>
    <col min="3" max="3" width="9.375" style="26" customWidth="1"/>
    <col min="4" max="4" width="12.375" style="26" customWidth="1"/>
    <col min="5" max="5" width="9.875" style="26" customWidth="1"/>
    <col min="6" max="6" width="13.125" style="26" customWidth="1"/>
    <col min="7" max="7" width="10.125" style="26" customWidth="1"/>
    <col min="8" max="8" width="12.75390625" style="26" customWidth="1"/>
    <col min="9" max="9" width="12.375" style="26" customWidth="1"/>
    <col min="10" max="11" width="9.375" style="26" bestFit="1" customWidth="1"/>
    <col min="12" max="12" width="9.25390625" style="26" bestFit="1" customWidth="1"/>
    <col min="13" max="13" width="9.25390625" style="26" customWidth="1"/>
    <col min="14" max="14" width="11.00390625" style="26" customWidth="1"/>
    <col min="15" max="15" width="12.25390625" style="26" customWidth="1"/>
    <col min="16" max="16384" width="9.125" style="26" customWidth="1"/>
  </cols>
  <sheetData>
    <row r="1" spans="1:15" s="25" customFormat="1" ht="15">
      <c r="A1" s="25" t="s">
        <v>621</v>
      </c>
      <c r="B1" s="25">
        <v>3709.6</v>
      </c>
      <c r="K1" s="25" t="s">
        <v>668</v>
      </c>
      <c r="O1" s="25">
        <v>-25637.06</v>
      </c>
    </row>
    <row r="2" spans="1:2" ht="14.25">
      <c r="A2" s="26" t="s">
        <v>620</v>
      </c>
      <c r="B2" s="27">
        <f>PRODUCT(B1,10.65)</f>
        <v>39507.24</v>
      </c>
    </row>
    <row r="3" spans="1:15" s="25" customFormat="1" ht="15">
      <c r="A3" s="25" t="s">
        <v>608</v>
      </c>
      <c r="B3" s="25" t="s">
        <v>609</v>
      </c>
      <c r="C3" s="25" t="s">
        <v>633</v>
      </c>
      <c r="D3" s="25" t="s">
        <v>637</v>
      </c>
      <c r="E3" s="25" t="s">
        <v>636</v>
      </c>
      <c r="F3" s="25" t="s">
        <v>635</v>
      </c>
      <c r="G3" s="25" t="s">
        <v>612</v>
      </c>
      <c r="H3" s="25" t="s">
        <v>613</v>
      </c>
      <c r="I3" s="25" t="s">
        <v>615</v>
      </c>
      <c r="J3" s="25" t="s">
        <v>616</v>
      </c>
      <c r="K3" s="25" t="s">
        <v>622</v>
      </c>
      <c r="L3" s="25" t="s">
        <v>623</v>
      </c>
      <c r="M3" s="25" t="s">
        <v>624</v>
      </c>
      <c r="N3" s="25" t="s">
        <v>625</v>
      </c>
      <c r="O3" s="25" t="s">
        <v>626</v>
      </c>
    </row>
    <row r="4" spans="1:15" ht="14.25">
      <c r="A4" s="26" t="s">
        <v>610</v>
      </c>
      <c r="B4" s="26">
        <v>1.5</v>
      </c>
      <c r="C4" s="26">
        <f>B4*B1</f>
        <v>5564.4</v>
      </c>
      <c r="D4" s="26">
        <f>B4*B1</f>
        <v>5564.4</v>
      </c>
      <c r="E4" s="26">
        <f>B4*B1</f>
        <v>5564.4</v>
      </c>
      <c r="F4" s="26">
        <f>B4*B1</f>
        <v>5564.4</v>
      </c>
      <c r="G4" s="26">
        <f>B4*B1</f>
        <v>5564.4</v>
      </c>
      <c r="H4" s="26">
        <f>B4*B1</f>
        <v>5564.4</v>
      </c>
      <c r="I4" s="26">
        <v>5564.4</v>
      </c>
      <c r="J4" s="26">
        <v>5564.4</v>
      </c>
      <c r="K4" s="26">
        <v>5564.4</v>
      </c>
      <c r="O4" s="26">
        <f>SUM(C4:N4)</f>
        <v>50079.600000000006</v>
      </c>
    </row>
    <row r="5" spans="1:15" ht="14.25">
      <c r="A5" s="26" t="s">
        <v>650</v>
      </c>
      <c r="B5" s="26">
        <v>1.5</v>
      </c>
      <c r="C5" s="26">
        <f>B5*B1</f>
        <v>5564.4</v>
      </c>
      <c r="D5" s="26">
        <f>B5*B1</f>
        <v>5564.4</v>
      </c>
      <c r="E5" s="26">
        <f>B5*B1</f>
        <v>5564.4</v>
      </c>
      <c r="F5" s="26">
        <f>B5*B1</f>
        <v>5564.4</v>
      </c>
      <c r="G5" s="26">
        <f>B5*B1</f>
        <v>5564.4</v>
      </c>
      <c r="H5" s="26">
        <f>B5*B1</f>
        <v>5564.4</v>
      </c>
      <c r="I5" s="26">
        <v>5564.4</v>
      </c>
      <c r="J5" s="26">
        <v>5564.4</v>
      </c>
      <c r="K5" s="26">
        <v>5564.4</v>
      </c>
      <c r="O5" s="26">
        <f>SUM(C5:N5)</f>
        <v>50079.600000000006</v>
      </c>
    </row>
    <row r="6" spans="1:15" ht="14.25">
      <c r="A6" s="26" t="s">
        <v>611</v>
      </c>
      <c r="B6" s="26">
        <v>1.5</v>
      </c>
      <c r="C6" s="26">
        <f>B6*B1</f>
        <v>5564.4</v>
      </c>
      <c r="D6" s="26">
        <f>B6*B1</f>
        <v>5564.4</v>
      </c>
      <c r="E6" s="26">
        <f>B6*B1</f>
        <v>5564.4</v>
      </c>
      <c r="F6" s="26">
        <f>B6*B1</f>
        <v>5564.4</v>
      </c>
      <c r="G6" s="26">
        <f>B6*B1</f>
        <v>5564.4</v>
      </c>
      <c r="H6" s="26">
        <f>B6*B1</f>
        <v>5564.4</v>
      </c>
      <c r="I6" s="26">
        <v>5564.4</v>
      </c>
      <c r="J6" s="26">
        <v>5564.4</v>
      </c>
      <c r="K6" s="26">
        <v>5564.4</v>
      </c>
      <c r="O6" s="26">
        <f>SUM(C6:N6)</f>
        <v>50079.600000000006</v>
      </c>
    </row>
    <row r="7" spans="1:15" ht="14.25">
      <c r="A7" s="26" t="s">
        <v>708</v>
      </c>
      <c r="B7" s="26">
        <v>0.4</v>
      </c>
      <c r="C7" s="26">
        <f>B7*B1</f>
        <v>1483.8400000000001</v>
      </c>
      <c r="D7" s="27">
        <f>B7*B1</f>
        <v>1483.8400000000001</v>
      </c>
      <c r="E7" s="26">
        <f>B7*B1</f>
        <v>1483.8400000000001</v>
      </c>
      <c r="F7" s="26">
        <f>B7*B1</f>
        <v>1483.8400000000001</v>
      </c>
      <c r="G7" s="26">
        <f>B7*B1</f>
        <v>1483.8400000000001</v>
      </c>
      <c r="H7" s="26">
        <f>B7*B1</f>
        <v>1483.8400000000001</v>
      </c>
      <c r="I7" s="26">
        <v>1483.84</v>
      </c>
      <c r="J7" s="26">
        <v>1483.84</v>
      </c>
      <c r="K7" s="26">
        <v>1483.84</v>
      </c>
      <c r="O7" s="27">
        <f>SUM(C7:N7)</f>
        <v>13354.560000000001</v>
      </c>
    </row>
    <row r="8" spans="1:15" ht="14.25">
      <c r="A8" s="26" t="s">
        <v>634</v>
      </c>
      <c r="B8" s="26">
        <v>0.6</v>
      </c>
      <c r="C8" s="26">
        <f>B8*B1</f>
        <v>2225.7599999999998</v>
      </c>
      <c r="D8" s="26">
        <f>B8*B1</f>
        <v>2225.7599999999998</v>
      </c>
      <c r="E8" s="26">
        <f>B8*B1</f>
        <v>2225.7599999999998</v>
      </c>
      <c r="F8" s="26">
        <f>B8*B1</f>
        <v>2225.7599999999998</v>
      </c>
      <c r="G8" s="26">
        <f>B8*B1</f>
        <v>2225.7599999999998</v>
      </c>
      <c r="H8" s="26">
        <f>B8*B1</f>
        <v>2225.7599999999998</v>
      </c>
      <c r="I8" s="26">
        <v>2225.76</v>
      </c>
      <c r="J8" s="26">
        <v>2225.76</v>
      </c>
      <c r="K8" s="26">
        <v>2225.76</v>
      </c>
      <c r="O8" s="26">
        <f>SUM(C8:N8)</f>
        <v>20031.840000000004</v>
      </c>
    </row>
    <row r="9" ht="28.5">
      <c r="A9" s="28" t="s">
        <v>798</v>
      </c>
    </row>
    <row r="10" ht="28.5">
      <c r="A10" s="28" t="s">
        <v>45</v>
      </c>
    </row>
    <row r="11" ht="28.5">
      <c r="A11" s="28" t="s">
        <v>806</v>
      </c>
    </row>
    <row r="12" spans="1:15" ht="14.25">
      <c r="A12" s="28" t="s">
        <v>719</v>
      </c>
      <c r="H12" s="26">
        <v>16944</v>
      </c>
      <c r="O12" s="26">
        <f>SUM(C12:N12)</f>
        <v>16944</v>
      </c>
    </row>
    <row r="13" spans="1:15" ht="42.75">
      <c r="A13" s="28" t="s">
        <v>330</v>
      </c>
      <c r="D13" s="26">
        <v>95264</v>
      </c>
      <c r="O13" s="26">
        <f>SUM(C13:N13)</f>
        <v>95264</v>
      </c>
    </row>
    <row r="14" spans="1:15" ht="28.5">
      <c r="A14" s="28" t="s">
        <v>707</v>
      </c>
      <c r="F14" s="26">
        <v>807</v>
      </c>
      <c r="O14" s="26">
        <v>807</v>
      </c>
    </row>
    <row r="15" spans="1:15" ht="14.25">
      <c r="A15" s="28" t="s">
        <v>709</v>
      </c>
      <c r="F15" s="26">
        <v>314</v>
      </c>
      <c r="O15" s="26">
        <f>SUM(D15:L15)</f>
        <v>314</v>
      </c>
    </row>
    <row r="16" spans="1:15" ht="14.25">
      <c r="A16" s="28" t="s">
        <v>716</v>
      </c>
      <c r="F16" s="26">
        <v>199</v>
      </c>
      <c r="O16" s="26">
        <f>SUM(E16:L16)</f>
        <v>199</v>
      </c>
    </row>
    <row r="17" spans="1:15" ht="14.25">
      <c r="A17" s="28" t="s">
        <v>710</v>
      </c>
      <c r="F17" s="26">
        <v>45.5</v>
      </c>
      <c r="O17" s="26">
        <f>SUM(E17:L17)</f>
        <v>45.5</v>
      </c>
    </row>
    <row r="18" spans="1:15" ht="28.5">
      <c r="A18" s="28" t="s">
        <v>124</v>
      </c>
      <c r="E18" s="26">
        <v>781.44</v>
      </c>
      <c r="O18" s="26">
        <f>SUM(C18:L18)</f>
        <v>781.44</v>
      </c>
    </row>
    <row r="19" spans="1:15" ht="28.5">
      <c r="A19" s="28" t="s">
        <v>863</v>
      </c>
      <c r="D19" s="26">
        <v>97.68</v>
      </c>
      <c r="O19" s="26">
        <f>SUM(C19:L19)</f>
        <v>97.68</v>
      </c>
    </row>
    <row r="20" spans="1:15" ht="28.5">
      <c r="A20" s="28" t="s">
        <v>883</v>
      </c>
      <c r="D20" s="26">
        <v>121</v>
      </c>
      <c r="O20" s="26">
        <f>SUM(D20:N20)</f>
        <v>121</v>
      </c>
    </row>
    <row r="21" spans="1:15" ht="42.75">
      <c r="A21" s="28" t="s">
        <v>140</v>
      </c>
      <c r="E21" s="26">
        <v>2362.88</v>
      </c>
      <c r="O21" s="26">
        <f>SUM(C21:L21)</f>
        <v>2362.88</v>
      </c>
    </row>
    <row r="22" spans="1:15" ht="14.25">
      <c r="A22" s="28" t="s">
        <v>749</v>
      </c>
      <c r="E22" s="26">
        <v>520</v>
      </c>
      <c r="O22" s="26">
        <f aca="true" t="shared" si="0" ref="O22:O35">SUM(D22:N22)</f>
        <v>520</v>
      </c>
    </row>
    <row r="23" spans="1:15" ht="28.5">
      <c r="A23" s="28" t="s">
        <v>148</v>
      </c>
      <c r="E23" s="26">
        <v>220</v>
      </c>
      <c r="O23" s="26">
        <f t="shared" si="0"/>
        <v>220</v>
      </c>
    </row>
    <row r="24" spans="1:15" ht="28.5">
      <c r="A24" s="28" t="s">
        <v>192</v>
      </c>
      <c r="E24" s="26">
        <v>781.44</v>
      </c>
      <c r="O24" s="26">
        <f t="shared" si="0"/>
        <v>781.44</v>
      </c>
    </row>
    <row r="25" spans="1:15" ht="14.25">
      <c r="A25" s="28" t="s">
        <v>202</v>
      </c>
      <c r="F25" s="26">
        <f>1562.88+881.44</f>
        <v>2444.32</v>
      </c>
      <c r="O25" s="26">
        <f t="shared" si="0"/>
        <v>2444.32</v>
      </c>
    </row>
    <row r="26" spans="1:15" ht="28.5">
      <c r="A26" s="28" t="s">
        <v>203</v>
      </c>
      <c r="F26" s="26">
        <v>1465.2</v>
      </c>
      <c r="O26" s="26">
        <f t="shared" si="0"/>
        <v>1465.2</v>
      </c>
    </row>
    <row r="27" spans="1:15" ht="14.25">
      <c r="A27" s="28" t="s">
        <v>209</v>
      </c>
      <c r="F27" s="26">
        <v>781.44</v>
      </c>
      <c r="O27" s="26">
        <f t="shared" si="0"/>
        <v>781.44</v>
      </c>
    </row>
    <row r="28" spans="1:15" ht="14.25">
      <c r="A28" s="28" t="s">
        <v>211</v>
      </c>
      <c r="F28" s="26">
        <v>1591.58</v>
      </c>
      <c r="O28" s="26">
        <f t="shared" si="0"/>
        <v>1591.58</v>
      </c>
    </row>
    <row r="29" spans="1:15" ht="14.25">
      <c r="A29" s="28" t="s">
        <v>235</v>
      </c>
      <c r="D29" s="26">
        <v>1640.48</v>
      </c>
      <c r="O29" s="26">
        <f t="shared" si="0"/>
        <v>1640.48</v>
      </c>
    </row>
    <row r="30" spans="1:15" ht="28.5">
      <c r="A30" s="28" t="s">
        <v>245</v>
      </c>
      <c r="D30" s="26">
        <v>1096.44</v>
      </c>
      <c r="O30" s="26">
        <f t="shared" si="0"/>
        <v>1096.44</v>
      </c>
    </row>
    <row r="31" spans="1:15" ht="14.25">
      <c r="A31" s="28" t="s">
        <v>246</v>
      </c>
      <c r="D31" s="26">
        <v>390.72</v>
      </c>
      <c r="O31" s="26">
        <f t="shared" si="0"/>
        <v>390.72</v>
      </c>
    </row>
    <row r="32" spans="1:15" ht="14.25">
      <c r="A32" s="28" t="s">
        <v>765</v>
      </c>
      <c r="D32" s="26">
        <v>4735.44</v>
      </c>
      <c r="O32" s="26">
        <f t="shared" si="0"/>
        <v>4735.44</v>
      </c>
    </row>
    <row r="33" spans="1:15" ht="14.25">
      <c r="A33" s="28" t="s">
        <v>265</v>
      </c>
      <c r="E33" s="26">
        <v>781.44</v>
      </c>
      <c r="O33" s="26">
        <f t="shared" si="0"/>
        <v>781.44</v>
      </c>
    </row>
    <row r="34" spans="1:15" ht="14.25">
      <c r="A34" s="28" t="s">
        <v>270</v>
      </c>
      <c r="E34" s="26">
        <v>1562.88</v>
      </c>
      <c r="O34" s="26">
        <f t="shared" si="0"/>
        <v>1562.88</v>
      </c>
    </row>
    <row r="35" spans="1:15" ht="28.5">
      <c r="A35" s="28" t="s">
        <v>292</v>
      </c>
      <c r="F35" s="26">
        <v>6382.01</v>
      </c>
      <c r="O35" s="26">
        <f t="shared" si="0"/>
        <v>6382.01</v>
      </c>
    </row>
    <row r="36" spans="1:15" ht="57">
      <c r="A36" s="28" t="s">
        <v>300</v>
      </c>
      <c r="F36" s="26">
        <v>4441.82</v>
      </c>
      <c r="O36" s="26">
        <f>SUM(D36:N36)</f>
        <v>4441.82</v>
      </c>
    </row>
    <row r="37" spans="1:15" ht="28.5">
      <c r="A37" s="28" t="s">
        <v>675</v>
      </c>
      <c r="F37" s="26">
        <v>1361.44</v>
      </c>
      <c r="O37" s="26">
        <f>SUM(D37:N37)</f>
        <v>1361.44</v>
      </c>
    </row>
    <row r="38" spans="1:15" ht="28.5">
      <c r="A38" s="28" t="s">
        <v>312</v>
      </c>
      <c r="F38" s="26">
        <v>781.44</v>
      </c>
      <c r="O38" s="26">
        <f>SUM(F38:N38)</f>
        <v>781.44</v>
      </c>
    </row>
    <row r="39" spans="1:15" ht="28.5">
      <c r="A39" s="28" t="s">
        <v>417</v>
      </c>
      <c r="C39" s="26">
        <v>6781</v>
      </c>
      <c r="D39" s="26">
        <v>6781</v>
      </c>
      <c r="E39" s="26">
        <v>6781</v>
      </c>
      <c r="F39" s="26">
        <v>6781</v>
      </c>
      <c r="G39" s="26">
        <v>6781</v>
      </c>
      <c r="H39" s="26">
        <v>6781</v>
      </c>
      <c r="I39" s="26">
        <v>6781</v>
      </c>
      <c r="J39" s="26">
        <v>6751</v>
      </c>
      <c r="K39" s="26">
        <v>6751</v>
      </c>
      <c r="O39" s="26">
        <f aca="true" t="shared" si="1" ref="O39:O47">SUM(C39:N39)</f>
        <v>60969</v>
      </c>
    </row>
    <row r="40" spans="1:15" ht="14.25">
      <c r="A40" s="28" t="s">
        <v>320</v>
      </c>
      <c r="F40" s="26">
        <v>390.72</v>
      </c>
      <c r="O40" s="26">
        <f t="shared" si="1"/>
        <v>390.72</v>
      </c>
    </row>
    <row r="41" spans="1:15" ht="14.25">
      <c r="A41" s="28" t="s">
        <v>372</v>
      </c>
      <c r="H41" s="26">
        <v>35532.32</v>
      </c>
      <c r="O41" s="26">
        <f t="shared" si="1"/>
        <v>35532.32</v>
      </c>
    </row>
    <row r="42" spans="1:15" ht="14.25">
      <c r="A42" s="28" t="s">
        <v>127</v>
      </c>
      <c r="I42" s="26">
        <v>4069.57</v>
      </c>
      <c r="O42" s="26">
        <v>4069.57</v>
      </c>
    </row>
    <row r="43" spans="1:15" ht="42.75">
      <c r="A43" s="28" t="s">
        <v>373</v>
      </c>
      <c r="H43" s="26">
        <v>7986.44</v>
      </c>
      <c r="O43" s="26">
        <f t="shared" si="1"/>
        <v>7986.44</v>
      </c>
    </row>
    <row r="44" spans="1:15" ht="24.75" customHeight="1">
      <c r="A44" s="28" t="s">
        <v>384</v>
      </c>
      <c r="G44" s="26">
        <v>348</v>
      </c>
      <c r="O44" s="26">
        <f t="shared" si="1"/>
        <v>348</v>
      </c>
    </row>
    <row r="45" spans="1:15" ht="60" customHeight="1">
      <c r="A45" s="28" t="s">
        <v>424</v>
      </c>
      <c r="H45" s="26">
        <v>18896.64</v>
      </c>
      <c r="O45" s="26">
        <f t="shared" si="1"/>
        <v>18896.64</v>
      </c>
    </row>
    <row r="46" spans="1:15" ht="71.25">
      <c r="A46" s="28" t="s">
        <v>436</v>
      </c>
      <c r="H46" s="26">
        <v>7535.11</v>
      </c>
      <c r="O46" s="26">
        <f t="shared" si="1"/>
        <v>7535.11</v>
      </c>
    </row>
    <row r="47" spans="1:15" ht="14.25">
      <c r="A47" s="28" t="s">
        <v>468</v>
      </c>
      <c r="E47" s="26">
        <v>5000</v>
      </c>
      <c r="O47" s="26">
        <f t="shared" si="1"/>
        <v>5000</v>
      </c>
    </row>
    <row r="48" spans="1:9" ht="28.5">
      <c r="A48" s="28" t="s">
        <v>511</v>
      </c>
      <c r="I48" s="26">
        <v>781.44</v>
      </c>
    </row>
    <row r="49" spans="1:15" ht="14.25">
      <c r="A49" s="28" t="s">
        <v>467</v>
      </c>
      <c r="H49" s="26">
        <v>1500</v>
      </c>
      <c r="O49" s="26">
        <f>SUM(G49:L49)</f>
        <v>1500</v>
      </c>
    </row>
    <row r="50" spans="1:15" ht="42.75">
      <c r="A50" s="28" t="s">
        <v>540</v>
      </c>
      <c r="I50" s="26">
        <v>1908.05</v>
      </c>
      <c r="O50" s="26">
        <v>1908.05</v>
      </c>
    </row>
    <row r="51" spans="1:15" ht="71.25">
      <c r="A51" s="28" t="s">
        <v>20</v>
      </c>
      <c r="K51" s="26">
        <v>1397.63</v>
      </c>
      <c r="O51" s="26">
        <v>1397.63</v>
      </c>
    </row>
    <row r="52" spans="1:15" ht="28.5">
      <c r="A52" s="28" t="s">
        <v>178</v>
      </c>
      <c r="K52" s="26">
        <v>395.36</v>
      </c>
      <c r="O52" s="26">
        <v>395.36</v>
      </c>
    </row>
    <row r="53" spans="1:15" ht="14.25">
      <c r="A53" s="28" t="s">
        <v>775</v>
      </c>
      <c r="O53" s="26">
        <f>SUM(G53:L53)</f>
        <v>0</v>
      </c>
    </row>
    <row r="54" spans="1:15" ht="14.25">
      <c r="A54" s="28" t="s">
        <v>776</v>
      </c>
      <c r="O54" s="26">
        <f>SUM(F54:L54)</f>
        <v>0</v>
      </c>
    </row>
    <row r="55" spans="1:15" ht="14.25">
      <c r="A55" s="28" t="s">
        <v>773</v>
      </c>
      <c r="O55" s="26">
        <f>SUM(G55:L55)</f>
        <v>0</v>
      </c>
    </row>
    <row r="56" spans="1:15" ht="14.25">
      <c r="A56" s="28" t="s">
        <v>690</v>
      </c>
      <c r="C56" s="26">
        <v>4069</v>
      </c>
      <c r="D56" s="26">
        <v>4069</v>
      </c>
      <c r="E56" s="26">
        <v>4069</v>
      </c>
      <c r="F56" s="26">
        <v>4069</v>
      </c>
      <c r="G56" s="26">
        <v>4069</v>
      </c>
      <c r="H56" s="26">
        <v>4069</v>
      </c>
      <c r="I56" s="26">
        <v>4069</v>
      </c>
      <c r="J56" s="26">
        <v>4069</v>
      </c>
      <c r="K56" s="26">
        <v>4069</v>
      </c>
      <c r="O56" s="26">
        <f>SUM(C56:N56)</f>
        <v>36621</v>
      </c>
    </row>
    <row r="57" spans="1:15" ht="14.25">
      <c r="A57" s="26" t="s">
        <v>628</v>
      </c>
      <c r="C57" s="26">
        <v>148.38</v>
      </c>
      <c r="D57" s="26">
        <v>148.38</v>
      </c>
      <c r="E57" s="26">
        <v>148.38</v>
      </c>
      <c r="F57" s="26">
        <v>148.38</v>
      </c>
      <c r="G57" s="26">
        <v>389.5</v>
      </c>
      <c r="H57" s="26">
        <v>389.5</v>
      </c>
      <c r="I57" s="26">
        <v>389.5</v>
      </c>
      <c r="J57" s="26">
        <v>389.5</v>
      </c>
      <c r="K57" s="26">
        <v>389.5</v>
      </c>
      <c r="O57" s="26">
        <f>SUM(C57:N57)</f>
        <v>2541.02</v>
      </c>
    </row>
    <row r="58" spans="1:15" ht="14.25">
      <c r="A58" s="26" t="s">
        <v>614</v>
      </c>
      <c r="C58" s="26">
        <f aca="true" t="shared" si="2" ref="C58:N58">SUM(C4:C57)</f>
        <v>31401.179999999997</v>
      </c>
      <c r="D58" s="27">
        <f t="shared" si="2"/>
        <v>134746.94</v>
      </c>
      <c r="E58" s="26">
        <f t="shared" si="2"/>
        <v>43411.25999999999</v>
      </c>
      <c r="F58" s="26">
        <f t="shared" si="2"/>
        <v>52406.65</v>
      </c>
      <c r="G58" s="27">
        <f t="shared" si="2"/>
        <v>31990.299999999996</v>
      </c>
      <c r="H58" s="27">
        <f t="shared" si="2"/>
        <v>120036.81</v>
      </c>
      <c r="I58" s="26">
        <f t="shared" si="2"/>
        <v>38401.35999999999</v>
      </c>
      <c r="J58" s="26">
        <f t="shared" si="2"/>
        <v>31612.299999999996</v>
      </c>
      <c r="K58" s="26">
        <f t="shared" si="2"/>
        <v>33405.28999999999</v>
      </c>
      <c r="L58" s="26">
        <f t="shared" si="2"/>
        <v>0</v>
      </c>
      <c r="M58" s="26">
        <f t="shared" si="2"/>
        <v>0</v>
      </c>
      <c r="N58" s="26">
        <f t="shared" si="2"/>
        <v>0</v>
      </c>
      <c r="O58" s="27">
        <f>SUM(C58:N58)</f>
        <v>517412.0899999999</v>
      </c>
    </row>
    <row r="59" spans="1:15" ht="14.25">
      <c r="A59" s="26" t="s">
        <v>618</v>
      </c>
      <c r="C59" s="26">
        <v>35468.15</v>
      </c>
      <c r="D59" s="26">
        <v>40939.07</v>
      </c>
      <c r="E59" s="26">
        <v>45515.36</v>
      </c>
      <c r="F59" s="26">
        <v>50981.01</v>
      </c>
      <c r="G59" s="26">
        <v>45294.75</v>
      </c>
      <c r="H59" s="26">
        <v>43028.7</v>
      </c>
      <c r="I59" s="26">
        <v>50516.56</v>
      </c>
      <c r="J59" s="26">
        <v>54265.78</v>
      </c>
      <c r="K59" s="26">
        <v>40432.75</v>
      </c>
      <c r="O59" s="26">
        <f>SUM(C59:N59)+O64</f>
        <v>486471.89</v>
      </c>
    </row>
    <row r="60" spans="1:15" s="25" customFormat="1" ht="15">
      <c r="A60" s="25" t="s">
        <v>619</v>
      </c>
      <c r="O60" s="29">
        <f>O59-O58+O1</f>
        <v>-56577.25999999989</v>
      </c>
    </row>
    <row r="62" spans="2:6" ht="14.25">
      <c r="B62" s="48" t="s">
        <v>692</v>
      </c>
      <c r="C62" s="49"/>
      <c r="D62" s="49"/>
      <c r="E62" s="49"/>
      <c r="F62" s="50"/>
    </row>
    <row r="64" spans="1:15" ht="14.25">
      <c r="A64" s="26" t="s">
        <v>416</v>
      </c>
      <c r="F64" s="26">
        <v>48591</v>
      </c>
      <c r="H64" s="26">
        <v>1767.57</v>
      </c>
      <c r="I64" s="26">
        <v>6762.73</v>
      </c>
      <c r="J64" s="26">
        <v>6762.73</v>
      </c>
      <c r="K64" s="26">
        <v>6762.73</v>
      </c>
      <c r="L64" s="26">
        <v>9383</v>
      </c>
      <c r="O64" s="26">
        <f>SUM(F64:N64)</f>
        <v>80029.76</v>
      </c>
    </row>
    <row r="66" ht="14.25">
      <c r="G66" s="26" t="s">
        <v>627</v>
      </c>
    </row>
  </sheetData>
  <sheetProtection/>
  <mergeCells count="1">
    <mergeCell ref="B62:F62"/>
  </mergeCells>
  <printOptions/>
  <pageMargins left="0.7" right="0.7" top="0.75" bottom="0.75" header="0.3" footer="0.3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3">
      <selection activeCell="K12" sqref="K12"/>
    </sheetView>
  </sheetViews>
  <sheetFormatPr defaultColWidth="9.125" defaultRowHeight="12.75"/>
  <cols>
    <col min="1" max="1" width="34.375" style="2" customWidth="1"/>
    <col min="2" max="2" width="13.125" style="2" customWidth="1"/>
    <col min="3" max="3" width="9.00390625" style="2" customWidth="1"/>
    <col min="4" max="4" width="8.75390625" style="2" customWidth="1"/>
    <col min="5" max="5" width="8.6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1492.1</v>
      </c>
      <c r="C1" s="5"/>
      <c r="D1" s="5"/>
      <c r="E1" s="5"/>
      <c r="F1" s="5"/>
      <c r="G1" s="5"/>
      <c r="H1" s="5"/>
      <c r="I1" s="5"/>
      <c r="J1" s="5"/>
      <c r="K1" s="5" t="s">
        <v>768</v>
      </c>
      <c r="L1" s="5"/>
      <c r="M1" s="5"/>
      <c r="N1" s="5"/>
      <c r="O1" s="5"/>
      <c r="P1" s="5">
        <v>-5863.85</v>
      </c>
    </row>
    <row r="2" spans="1:16" ht="12.75">
      <c r="A2" s="3" t="s">
        <v>620</v>
      </c>
      <c r="B2" s="6">
        <f>PRODUCT(B1,10.65)</f>
        <v>15890.865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2238.1499999999996</v>
      </c>
      <c r="D4" s="3">
        <f>B4*B1</f>
        <v>2238.1499999999996</v>
      </c>
      <c r="E4" s="3">
        <f>B4*B1</f>
        <v>2238.1499999999996</v>
      </c>
      <c r="F4" s="3">
        <f>B4*B1</f>
        <v>2238.1499999999996</v>
      </c>
      <c r="G4" s="3">
        <f>B4*B1</f>
        <v>2238.1499999999996</v>
      </c>
      <c r="H4" s="3">
        <f>B4*B1</f>
        <v>2238.1499999999996</v>
      </c>
      <c r="I4" s="3">
        <v>2238.15</v>
      </c>
      <c r="J4" s="3">
        <v>2238.15</v>
      </c>
      <c r="K4" s="3">
        <v>2238.15</v>
      </c>
      <c r="L4" s="3"/>
      <c r="M4" s="3"/>
      <c r="N4" s="3"/>
      <c r="O4" s="3"/>
      <c r="P4" s="3">
        <f>SUM(C4:O4)</f>
        <v>20143.35</v>
      </c>
    </row>
    <row r="5" spans="1:16" ht="12.75">
      <c r="A5" s="3" t="s">
        <v>650</v>
      </c>
      <c r="B5" s="3">
        <v>1.5</v>
      </c>
      <c r="C5" s="3">
        <f>B5*B1</f>
        <v>2238.1499999999996</v>
      </c>
      <c r="D5" s="3">
        <f>B5*B1</f>
        <v>2238.1499999999996</v>
      </c>
      <c r="E5" s="3">
        <f>B5*B1</f>
        <v>2238.1499999999996</v>
      </c>
      <c r="F5" s="3">
        <f>B5*B1</f>
        <v>2238.1499999999996</v>
      </c>
      <c r="G5" s="3">
        <f>B5*B1</f>
        <v>2238.1499999999996</v>
      </c>
      <c r="H5" s="3">
        <f>B5*B1</f>
        <v>2238.1499999999996</v>
      </c>
      <c r="I5" s="3">
        <v>2238.15</v>
      </c>
      <c r="J5" s="3">
        <v>2238.15</v>
      </c>
      <c r="K5" s="3">
        <v>2238.15</v>
      </c>
      <c r="L5" s="3"/>
      <c r="M5" s="3"/>
      <c r="N5" s="3"/>
      <c r="O5" s="3"/>
      <c r="P5" s="3">
        <f>SUM(C5:O5)</f>
        <v>20143.35</v>
      </c>
    </row>
    <row r="6" spans="1:16" ht="12.75">
      <c r="A6" s="3" t="s">
        <v>611</v>
      </c>
      <c r="B6" s="3">
        <v>1.5</v>
      </c>
      <c r="C6" s="3">
        <f>B6*B1</f>
        <v>2238.1499999999996</v>
      </c>
      <c r="D6" s="3">
        <f>B6*B1</f>
        <v>2238.1499999999996</v>
      </c>
      <c r="E6" s="3">
        <f>B6*B1</f>
        <v>2238.1499999999996</v>
      </c>
      <c r="F6" s="3">
        <f>B6*B1</f>
        <v>2238.1499999999996</v>
      </c>
      <c r="G6" s="3">
        <f>B6*B1</f>
        <v>2238.1499999999996</v>
      </c>
      <c r="H6" s="3">
        <f>B6*B1</f>
        <v>2238.1499999999996</v>
      </c>
      <c r="I6" s="3">
        <v>2238.15</v>
      </c>
      <c r="J6" s="3">
        <v>2238.15</v>
      </c>
      <c r="K6" s="3">
        <v>2238.15</v>
      </c>
      <c r="L6" s="3"/>
      <c r="M6" s="3"/>
      <c r="N6" s="3"/>
      <c r="O6" s="3"/>
      <c r="P6" s="3">
        <f>SUM(C6:O6)</f>
        <v>20143.35</v>
      </c>
    </row>
    <row r="7" spans="1:16" ht="12.75">
      <c r="A7" s="3" t="s">
        <v>708</v>
      </c>
      <c r="B7" s="3">
        <v>0.4</v>
      </c>
      <c r="C7" s="3">
        <f>B7*B1</f>
        <v>596.84</v>
      </c>
      <c r="D7" s="6">
        <f>B7*B1</f>
        <v>596.84</v>
      </c>
      <c r="E7" s="3">
        <f>B7*B1</f>
        <v>596.84</v>
      </c>
      <c r="F7" s="3">
        <f>B7*B1</f>
        <v>596.84</v>
      </c>
      <c r="G7" s="3">
        <f>B7*B1</f>
        <v>596.84</v>
      </c>
      <c r="H7" s="3">
        <f>B7*B1</f>
        <v>596.84</v>
      </c>
      <c r="I7" s="3">
        <v>596.84</v>
      </c>
      <c r="J7" s="3">
        <v>596.84</v>
      </c>
      <c r="K7" s="3">
        <v>596.84</v>
      </c>
      <c r="L7" s="3"/>
      <c r="M7" s="3"/>
      <c r="N7" s="3"/>
      <c r="O7" s="3"/>
      <c r="P7" s="6">
        <f>SUM(C7:O7)</f>
        <v>5371.56</v>
      </c>
    </row>
    <row r="8" spans="1:16" ht="12.75">
      <c r="A8" s="3" t="s">
        <v>634</v>
      </c>
      <c r="B8" s="3">
        <v>0.6</v>
      </c>
      <c r="C8" s="3">
        <f>B8*B1</f>
        <v>895.2599999999999</v>
      </c>
      <c r="D8" s="3">
        <f>B8*B1</f>
        <v>895.2599999999999</v>
      </c>
      <c r="E8" s="3">
        <f>B8*B1</f>
        <v>895.2599999999999</v>
      </c>
      <c r="F8" s="3">
        <f>B8*B1</f>
        <v>895.2599999999999</v>
      </c>
      <c r="G8" s="3">
        <f>B8*B1</f>
        <v>895.2599999999999</v>
      </c>
      <c r="H8" s="3">
        <f>B8*B1</f>
        <v>895.2599999999999</v>
      </c>
      <c r="I8" s="3">
        <v>895.26</v>
      </c>
      <c r="J8" s="3">
        <v>895.26</v>
      </c>
      <c r="K8" s="3">
        <v>895.26</v>
      </c>
      <c r="L8" s="3"/>
      <c r="M8" s="3"/>
      <c r="N8" s="3"/>
      <c r="O8" s="3"/>
      <c r="P8" s="3">
        <f>SUM(C8:O8)</f>
        <v>8057.34</v>
      </c>
    </row>
    <row r="9" spans="1:16" ht="12.75">
      <c r="A9" s="3" t="s">
        <v>765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SUM(G9:O9)</f>
        <v>0</v>
      </c>
    </row>
    <row r="10" spans="1:16" ht="45">
      <c r="A10" s="4" t="s">
        <v>676</v>
      </c>
      <c r="B10" s="3"/>
      <c r="C10" s="3"/>
      <c r="D10" s="3"/>
      <c r="E10" s="3"/>
      <c r="F10" s="3"/>
      <c r="G10" s="3"/>
      <c r="H10" s="3"/>
      <c r="I10" s="3"/>
      <c r="J10" s="3">
        <v>7262</v>
      </c>
      <c r="K10" s="3"/>
      <c r="L10" s="3"/>
      <c r="M10" s="3"/>
      <c r="N10" s="3"/>
      <c r="O10" s="3"/>
      <c r="P10" s="3">
        <f>SUM(C10:O10)</f>
        <v>7262</v>
      </c>
    </row>
    <row r="11" spans="1:16" ht="12.75">
      <c r="A11" s="4" t="s">
        <v>707</v>
      </c>
      <c r="B11" s="3"/>
      <c r="C11" s="3"/>
      <c r="D11" s="3"/>
      <c r="E11" s="3"/>
      <c r="F11" s="3">
        <v>403.5</v>
      </c>
      <c r="G11" s="3"/>
      <c r="H11" s="3"/>
      <c r="I11" s="3"/>
      <c r="J11" s="3"/>
      <c r="K11" s="3"/>
      <c r="L11" s="3"/>
      <c r="M11" s="3"/>
      <c r="N11" s="3"/>
      <c r="O11" s="3"/>
      <c r="P11" s="3">
        <v>403.5</v>
      </c>
    </row>
    <row r="12" spans="1:16" ht="12.75">
      <c r="A12" s="4" t="s">
        <v>709</v>
      </c>
      <c r="B12" s="3"/>
      <c r="C12" s="3"/>
      <c r="D12" s="3"/>
      <c r="E12" s="3"/>
      <c r="F12" s="3">
        <v>159</v>
      </c>
      <c r="G12" s="3"/>
      <c r="H12" s="3"/>
      <c r="I12" s="3"/>
      <c r="J12" s="3"/>
      <c r="K12" s="3"/>
      <c r="L12" s="3"/>
      <c r="M12" s="3"/>
      <c r="N12" s="3"/>
      <c r="O12" s="3"/>
      <c r="P12" s="3">
        <f>SUM(D12:O12)</f>
        <v>159</v>
      </c>
    </row>
    <row r="13" spans="1:16" ht="12.75">
      <c r="A13" s="4" t="s">
        <v>734</v>
      </c>
      <c r="B13" s="3"/>
      <c r="C13" s="3"/>
      <c r="D13" s="3"/>
      <c r="E13" s="3"/>
      <c r="F13" s="3">
        <v>26.5</v>
      </c>
      <c r="G13" s="3"/>
      <c r="H13" s="3"/>
      <c r="I13" s="3"/>
      <c r="J13" s="3"/>
      <c r="K13" s="3"/>
      <c r="L13" s="3"/>
      <c r="M13" s="3"/>
      <c r="N13" s="3"/>
      <c r="O13" s="3"/>
      <c r="P13" s="3">
        <v>26.5</v>
      </c>
    </row>
    <row r="14" spans="1:16" ht="12.75">
      <c r="A14" s="4" t="s">
        <v>735</v>
      </c>
      <c r="B14" s="3"/>
      <c r="C14" s="3"/>
      <c r="D14" s="3"/>
      <c r="E14" s="3"/>
      <c r="F14" s="3">
        <v>106</v>
      </c>
      <c r="G14" s="3"/>
      <c r="H14" s="3"/>
      <c r="I14" s="3"/>
      <c r="J14" s="3"/>
      <c r="K14" s="3"/>
      <c r="L14" s="3"/>
      <c r="M14" s="3"/>
      <c r="N14" s="3"/>
      <c r="O14" s="3"/>
      <c r="P14" s="3">
        <v>106</v>
      </c>
    </row>
    <row r="15" spans="1:16" ht="12.75">
      <c r="A15" s="4" t="s">
        <v>46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4" t="s">
        <v>628</v>
      </c>
      <c r="B16" s="3"/>
      <c r="C16" s="3">
        <v>52.22</v>
      </c>
      <c r="D16" s="3">
        <v>52.22</v>
      </c>
      <c r="E16" s="3">
        <v>52.22</v>
      </c>
      <c r="F16" s="3">
        <v>52.22</v>
      </c>
      <c r="G16" s="3">
        <v>52.22</v>
      </c>
      <c r="H16" s="3">
        <v>52.22</v>
      </c>
      <c r="I16" s="3">
        <v>174.07</v>
      </c>
      <c r="J16" s="3">
        <v>174.07</v>
      </c>
      <c r="K16" s="3">
        <v>174.07</v>
      </c>
      <c r="L16" s="3"/>
      <c r="M16" s="3"/>
      <c r="N16" s="3"/>
      <c r="O16" s="3"/>
      <c r="P16" s="3">
        <f>SUM(E16:O16)</f>
        <v>731.0899999999999</v>
      </c>
    </row>
    <row r="17" spans="1:16" ht="12.75">
      <c r="A17" s="4" t="s">
        <v>328</v>
      </c>
      <c r="B17" s="3"/>
      <c r="C17" s="3">
        <v>11319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aca="true" t="shared" si="0" ref="P17:P22">SUM(C17:O17)</f>
        <v>11319</v>
      </c>
    </row>
    <row r="18" spans="1:16" ht="12.75">
      <c r="A18" s="4" t="s">
        <v>808</v>
      </c>
      <c r="B18" s="3"/>
      <c r="C18" s="3">
        <f>781.44+1562.88</f>
        <v>2344.32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2344.32</v>
      </c>
    </row>
    <row r="19" spans="1:16" ht="22.5">
      <c r="A19" s="4" t="s">
        <v>156</v>
      </c>
      <c r="B19" s="3"/>
      <c r="C19" s="3"/>
      <c r="D19" s="3"/>
      <c r="E19" s="3"/>
      <c r="F19" s="3">
        <v>1400.44</v>
      </c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1400.44</v>
      </c>
    </row>
    <row r="20" spans="1:16" ht="12.75">
      <c r="A20" s="3" t="s">
        <v>879</v>
      </c>
      <c r="B20" s="3"/>
      <c r="C20" s="3"/>
      <c r="D20" s="3">
        <v>55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55</v>
      </c>
    </row>
    <row r="21" spans="1:16" ht="12.75">
      <c r="A21" s="4" t="s">
        <v>138</v>
      </c>
      <c r="B21" s="3"/>
      <c r="C21" s="3"/>
      <c r="D21" s="3"/>
      <c r="E21" s="3">
        <v>781.44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781.44</v>
      </c>
    </row>
    <row r="22" spans="1:16" ht="12.75">
      <c r="A22" s="3" t="s">
        <v>808</v>
      </c>
      <c r="B22" s="3"/>
      <c r="C22" s="3"/>
      <c r="D22" s="3"/>
      <c r="E22" s="3">
        <v>781.44</v>
      </c>
      <c r="F22" s="3">
        <f>390.72+390.72</f>
        <v>781.44</v>
      </c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1562.88</v>
      </c>
    </row>
    <row r="23" spans="1:16" ht="12.75">
      <c r="A23" s="4" t="s">
        <v>350</v>
      </c>
      <c r="B23" s="3"/>
      <c r="C23" s="3"/>
      <c r="D23" s="3"/>
      <c r="E23" s="3"/>
      <c r="F23" s="3"/>
      <c r="G23" s="3">
        <v>390.72</v>
      </c>
      <c r="H23" s="3"/>
      <c r="I23" s="3"/>
      <c r="J23" s="3"/>
      <c r="K23" s="3"/>
      <c r="L23" s="3"/>
      <c r="M23" s="3"/>
      <c r="N23" s="3"/>
      <c r="O23" s="3"/>
      <c r="P23" s="3">
        <f>SUM(G23:O23)</f>
        <v>390.72</v>
      </c>
    </row>
    <row r="24" spans="1:16" ht="12.75">
      <c r="A24" s="4" t="s">
        <v>411</v>
      </c>
      <c r="B24" s="3"/>
      <c r="C24" s="3"/>
      <c r="D24" s="3"/>
      <c r="E24" s="3"/>
      <c r="F24" s="3"/>
      <c r="G24" s="3">
        <v>1634.88</v>
      </c>
      <c r="H24" s="3"/>
      <c r="I24" s="3"/>
      <c r="J24" s="3"/>
      <c r="K24" s="3"/>
      <c r="L24" s="3"/>
      <c r="M24" s="3"/>
      <c r="N24" s="3"/>
      <c r="O24" s="3"/>
      <c r="P24" s="3">
        <f>SUM(C24:O24)</f>
        <v>1634.88</v>
      </c>
    </row>
    <row r="25" spans="1:16" ht="12.75">
      <c r="A25" s="4" t="s">
        <v>807</v>
      </c>
      <c r="B25" s="3"/>
      <c r="C25" s="3"/>
      <c r="D25" s="3"/>
      <c r="E25" s="3"/>
      <c r="F25" s="3"/>
      <c r="G25" s="3"/>
      <c r="H25" s="3" t="s">
        <v>778</v>
      </c>
      <c r="I25" s="3"/>
      <c r="J25" s="3"/>
      <c r="K25" s="3"/>
      <c r="L25" s="3"/>
      <c r="M25" s="3"/>
      <c r="N25" s="3"/>
      <c r="O25" s="3"/>
      <c r="P25" s="3">
        <f>SUM(G25:O25)</f>
        <v>0</v>
      </c>
    </row>
    <row r="26" spans="1:16" ht="12.75">
      <c r="A26" s="4" t="s">
        <v>808</v>
      </c>
      <c r="B26" s="3"/>
      <c r="C26" s="3"/>
      <c r="D26" s="3"/>
      <c r="E26" s="3">
        <v>781.44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aca="true" t="shared" si="1" ref="P26:P37">SUM(C26:O26)</f>
        <v>781.44</v>
      </c>
    </row>
    <row r="27" spans="1:16" ht="12.75">
      <c r="A27" s="4" t="s">
        <v>675</v>
      </c>
      <c r="B27" s="3"/>
      <c r="C27" s="3"/>
      <c r="D27" s="3"/>
      <c r="E27" s="3"/>
      <c r="F27" s="3">
        <v>390.72</v>
      </c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390.72</v>
      </c>
    </row>
    <row r="28" spans="1:16" ht="12.75">
      <c r="A28" s="4" t="s">
        <v>317</v>
      </c>
      <c r="B28" s="3"/>
      <c r="C28" s="3"/>
      <c r="D28" s="3"/>
      <c r="E28" s="3"/>
      <c r="F28" s="3">
        <v>195.36</v>
      </c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195.36</v>
      </c>
    </row>
    <row r="29" spans="1:16" ht="12.75">
      <c r="A29" s="4" t="s">
        <v>444</v>
      </c>
      <c r="B29" s="3"/>
      <c r="C29" s="3"/>
      <c r="D29" s="3"/>
      <c r="E29" s="3"/>
      <c r="F29" s="3"/>
      <c r="G29" s="3"/>
      <c r="H29" s="3">
        <v>9157.87</v>
      </c>
      <c r="I29" s="3"/>
      <c r="J29" s="3"/>
      <c r="K29" s="3"/>
      <c r="L29" s="3"/>
      <c r="M29" s="3"/>
      <c r="N29" s="3"/>
      <c r="O29" s="3"/>
      <c r="P29" s="3">
        <f t="shared" si="1"/>
        <v>9157.87</v>
      </c>
    </row>
    <row r="30" spans="1:16" ht="22.5">
      <c r="A30" s="4" t="s">
        <v>462</v>
      </c>
      <c r="B30" s="3"/>
      <c r="C30" s="3"/>
      <c r="D30" s="3"/>
      <c r="E30" s="3"/>
      <c r="F30" s="3"/>
      <c r="G30" s="3"/>
      <c r="H30" s="3">
        <v>1412.16</v>
      </c>
      <c r="I30" s="3"/>
      <c r="J30" s="3"/>
      <c r="K30" s="3"/>
      <c r="L30" s="3"/>
      <c r="M30" s="3"/>
      <c r="N30" s="3"/>
      <c r="O30" s="3"/>
      <c r="P30" s="3">
        <f t="shared" si="1"/>
        <v>1412.16</v>
      </c>
    </row>
    <row r="31" spans="1:16" ht="12.75">
      <c r="A31" s="4" t="s">
        <v>381</v>
      </c>
      <c r="B31" s="3"/>
      <c r="C31" s="3"/>
      <c r="D31" s="3"/>
      <c r="E31" s="3"/>
      <c r="F31" s="3"/>
      <c r="G31" s="3"/>
      <c r="H31" s="3"/>
      <c r="I31" s="3"/>
      <c r="J31" s="3"/>
      <c r="K31" s="3">
        <v>195.36</v>
      </c>
      <c r="L31" s="3"/>
      <c r="M31" s="3"/>
      <c r="N31" s="3"/>
      <c r="O31" s="3"/>
      <c r="P31" s="3">
        <v>195.36</v>
      </c>
    </row>
    <row r="32" spans="1:16" ht="12.75">
      <c r="A32" s="4" t="s">
        <v>25</v>
      </c>
      <c r="B32" s="3"/>
      <c r="C32" s="3"/>
      <c r="D32" s="3"/>
      <c r="E32" s="3"/>
      <c r="F32" s="3"/>
      <c r="G32" s="3"/>
      <c r="H32" s="3"/>
      <c r="I32" s="3"/>
      <c r="J32" s="3"/>
      <c r="K32" s="3">
        <v>97.68</v>
      </c>
      <c r="L32" s="3"/>
      <c r="M32" s="3"/>
      <c r="N32" s="3"/>
      <c r="O32" s="3"/>
      <c r="P32" s="3">
        <v>97.68</v>
      </c>
    </row>
    <row r="33" spans="1:16" ht="22.5">
      <c r="A33" s="4" t="s">
        <v>74</v>
      </c>
      <c r="B33" s="3"/>
      <c r="C33" s="3"/>
      <c r="D33" s="3"/>
      <c r="E33" s="3"/>
      <c r="F33" s="3"/>
      <c r="G33" s="3"/>
      <c r="H33" s="3"/>
      <c r="I33" s="3"/>
      <c r="J33" s="3"/>
      <c r="K33" s="3">
        <v>195.36</v>
      </c>
      <c r="L33" s="3"/>
      <c r="M33" s="3"/>
      <c r="N33" s="3"/>
      <c r="O33" s="3"/>
      <c r="P33" s="3">
        <v>195.36</v>
      </c>
    </row>
    <row r="34" spans="1:16" ht="12.75">
      <c r="A34" s="4" t="s">
        <v>859</v>
      </c>
      <c r="B34" s="3"/>
      <c r="C34" s="3"/>
      <c r="D34" s="3"/>
      <c r="E34" s="3"/>
      <c r="F34" s="3"/>
      <c r="G34" s="3"/>
      <c r="H34" s="3"/>
      <c r="I34" s="3"/>
      <c r="J34" s="3">
        <v>26000</v>
      </c>
      <c r="K34" s="3"/>
      <c r="L34" s="3"/>
      <c r="M34" s="3"/>
      <c r="N34" s="3"/>
      <c r="O34" s="3"/>
      <c r="P34" s="3">
        <v>26000</v>
      </c>
    </row>
    <row r="35" spans="1:16" ht="33.75">
      <c r="A35" s="4" t="s">
        <v>544</v>
      </c>
      <c r="B35" s="3"/>
      <c r="C35" s="3"/>
      <c r="D35" s="3"/>
      <c r="E35" s="3"/>
      <c r="F35" s="3"/>
      <c r="G35" s="3"/>
      <c r="H35" s="3"/>
      <c r="I35" s="3">
        <v>1900.38</v>
      </c>
      <c r="J35" s="3"/>
      <c r="K35" s="3"/>
      <c r="L35" s="3"/>
      <c r="M35" s="3"/>
      <c r="N35" s="3"/>
      <c r="O35" s="3"/>
      <c r="P35" s="3">
        <v>1900.38</v>
      </c>
    </row>
    <row r="36" spans="1:16" ht="22.5">
      <c r="A36" s="4" t="s">
        <v>417</v>
      </c>
      <c r="B36" s="3"/>
      <c r="C36" s="3"/>
      <c r="D36" s="3"/>
      <c r="E36" s="3"/>
      <c r="F36" s="3"/>
      <c r="G36" s="3"/>
      <c r="H36" s="3">
        <v>1356</v>
      </c>
      <c r="I36" s="3">
        <v>1356</v>
      </c>
      <c r="J36" s="3">
        <v>1356</v>
      </c>
      <c r="K36" s="3">
        <v>1356</v>
      </c>
      <c r="L36" s="3"/>
      <c r="M36" s="3"/>
      <c r="N36" s="3"/>
      <c r="O36" s="3"/>
      <c r="P36" s="3">
        <f>SUM(H36:O36)</f>
        <v>5424</v>
      </c>
    </row>
    <row r="37" spans="1:16" ht="22.5">
      <c r="A37" s="4" t="s">
        <v>838</v>
      </c>
      <c r="B37" s="3"/>
      <c r="C37" s="3"/>
      <c r="D37" s="3"/>
      <c r="E37" s="3"/>
      <c r="F37" s="3"/>
      <c r="G37" s="3"/>
      <c r="H37" s="3">
        <v>2569.76</v>
      </c>
      <c r="I37" s="3"/>
      <c r="J37" s="3"/>
      <c r="K37" s="3"/>
      <c r="L37" s="3"/>
      <c r="M37" s="3"/>
      <c r="N37" s="3"/>
      <c r="O37" s="3"/>
      <c r="P37" s="3">
        <f t="shared" si="1"/>
        <v>2569.76</v>
      </c>
    </row>
    <row r="38" spans="1:16" ht="12.75">
      <c r="A38" s="3" t="s">
        <v>614</v>
      </c>
      <c r="B38" s="3"/>
      <c r="C38" s="3">
        <f aca="true" t="shared" si="2" ref="C38:P38">SUM(C4:C37)</f>
        <v>21922.089999999997</v>
      </c>
      <c r="D38" s="6">
        <f t="shared" si="2"/>
        <v>8313.769999999999</v>
      </c>
      <c r="E38" s="3">
        <f t="shared" si="2"/>
        <v>10603.09</v>
      </c>
      <c r="F38" s="3">
        <f t="shared" si="2"/>
        <v>11721.73</v>
      </c>
      <c r="G38" s="6">
        <f t="shared" si="2"/>
        <v>10284.369999999999</v>
      </c>
      <c r="H38" s="6">
        <f t="shared" si="2"/>
        <v>22754.559999999998</v>
      </c>
      <c r="I38" s="3">
        <f t="shared" si="2"/>
        <v>11637</v>
      </c>
      <c r="J38" s="3">
        <f t="shared" si="2"/>
        <v>42998.62</v>
      </c>
      <c r="K38" s="3">
        <f t="shared" si="2"/>
        <v>10225.020000000002</v>
      </c>
      <c r="L38" s="3">
        <f t="shared" si="2"/>
        <v>0</v>
      </c>
      <c r="M38" s="3">
        <f t="shared" si="2"/>
        <v>0</v>
      </c>
      <c r="N38" s="3">
        <f t="shared" si="2"/>
        <v>0</v>
      </c>
      <c r="O38" s="3">
        <f t="shared" si="2"/>
        <v>0</v>
      </c>
      <c r="P38" s="6">
        <f t="shared" si="2"/>
        <v>150355.81000000003</v>
      </c>
    </row>
    <row r="39" spans="1:16" ht="12.75">
      <c r="A39" s="3" t="s">
        <v>618</v>
      </c>
      <c r="B39" s="3"/>
      <c r="C39" s="3">
        <v>12467.95</v>
      </c>
      <c r="D39" s="3">
        <v>12985.28</v>
      </c>
      <c r="E39" s="3">
        <v>13215.27</v>
      </c>
      <c r="F39" s="3">
        <v>16149.92</v>
      </c>
      <c r="G39" s="3">
        <v>20096.65</v>
      </c>
      <c r="H39" s="3">
        <v>16540.15</v>
      </c>
      <c r="I39" s="3">
        <v>18549.27</v>
      </c>
      <c r="J39" s="3">
        <v>23507.81</v>
      </c>
      <c r="K39" s="3">
        <v>18177.38</v>
      </c>
      <c r="L39" s="3"/>
      <c r="M39" s="3"/>
      <c r="N39" s="3"/>
      <c r="O39" s="3"/>
      <c r="P39" s="3">
        <f>SUM(C39:O39)</f>
        <v>151689.68000000002</v>
      </c>
    </row>
    <row r="40" spans="1:16" s="1" customFormat="1" ht="12.75">
      <c r="A40" s="5" t="s">
        <v>619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">
        <f>P39-P38+P1</f>
        <v>-4529.980000000005</v>
      </c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45" t="s">
        <v>692</v>
      </c>
      <c r="C42" s="46"/>
      <c r="D42" s="46"/>
      <c r="E42" s="46"/>
      <c r="F42" s="47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6" ht="12.75">
      <c r="G46" s="2" t="s">
        <v>627</v>
      </c>
    </row>
  </sheetData>
  <sheetProtection/>
  <mergeCells count="1">
    <mergeCell ref="B42:F42"/>
  </mergeCells>
  <printOptions/>
  <pageMargins left="0.7" right="0.7" top="0.75" bottom="0.75" header="0.3" footer="0.3"/>
  <pageSetup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3">
      <selection activeCell="P9" sqref="P9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3995.5</v>
      </c>
      <c r="C1" s="5"/>
      <c r="D1" s="5"/>
      <c r="E1" s="5"/>
      <c r="F1" s="5"/>
      <c r="G1" s="5"/>
      <c r="H1" s="5" t="s">
        <v>617</v>
      </c>
      <c r="I1" s="5">
        <v>12.5</v>
      </c>
      <c r="J1" s="5"/>
      <c r="K1" s="5" t="s">
        <v>594</v>
      </c>
      <c r="L1" s="5"/>
      <c r="M1" s="5" t="s">
        <v>811</v>
      </c>
      <c r="N1" s="5"/>
      <c r="O1" s="5"/>
      <c r="P1" s="5"/>
    </row>
    <row r="2" spans="1:16" ht="12.75">
      <c r="A2" s="3" t="s">
        <v>620</v>
      </c>
      <c r="B2" s="6">
        <f>PRODUCT(B1,12.5)</f>
        <v>49943.75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/>
      <c r="F4" s="3"/>
      <c r="G4" s="3"/>
      <c r="H4" s="3"/>
      <c r="I4" s="3"/>
      <c r="J4" s="3"/>
      <c r="K4" s="3">
        <f>B4*B1</f>
        <v>5993.25</v>
      </c>
      <c r="L4" s="3"/>
      <c r="M4" s="3"/>
      <c r="N4" s="3"/>
      <c r="O4" s="3"/>
      <c r="P4" s="3">
        <f>SUM(C4:O4)</f>
        <v>5993.25</v>
      </c>
    </row>
    <row r="5" spans="1:16" ht="12.75">
      <c r="A5" s="3" t="s">
        <v>650</v>
      </c>
      <c r="B5" s="3">
        <v>1.5</v>
      </c>
      <c r="C5" s="3"/>
      <c r="D5" s="3"/>
      <c r="E5" s="3"/>
      <c r="F5" s="3"/>
      <c r="G5" s="3"/>
      <c r="H5" s="3"/>
      <c r="I5" s="3"/>
      <c r="J5" s="3"/>
      <c r="K5" s="3">
        <f>B5*B1</f>
        <v>5993.25</v>
      </c>
      <c r="L5" s="3"/>
      <c r="M5" s="3"/>
      <c r="N5" s="3"/>
      <c r="O5" s="3"/>
      <c r="P5" s="3">
        <f>SUM(C5:O5)</f>
        <v>5993.25</v>
      </c>
    </row>
    <row r="6" spans="1:16" ht="12.75">
      <c r="A6" s="3" t="s">
        <v>611</v>
      </c>
      <c r="B6" s="3">
        <v>1.5</v>
      </c>
      <c r="C6" s="3"/>
      <c r="D6" s="3"/>
      <c r="E6" s="3"/>
      <c r="F6" s="3"/>
      <c r="G6" s="3"/>
      <c r="H6" s="3"/>
      <c r="I6" s="3"/>
      <c r="J6" s="3"/>
      <c r="K6" s="3">
        <f>B6*B1</f>
        <v>5993.25</v>
      </c>
      <c r="L6" s="3"/>
      <c r="M6" s="3"/>
      <c r="N6" s="3"/>
      <c r="O6" s="3"/>
      <c r="P6" s="3">
        <f>SUM(C6:O6)</f>
        <v>5993.25</v>
      </c>
    </row>
    <row r="7" spans="1:16" ht="12.75">
      <c r="A7" s="4" t="s">
        <v>812</v>
      </c>
      <c r="B7" s="3">
        <v>0.4</v>
      </c>
      <c r="C7" s="6"/>
      <c r="D7" s="6"/>
      <c r="E7" s="3"/>
      <c r="F7" s="3"/>
      <c r="G7" s="3"/>
      <c r="H7" s="3"/>
      <c r="I7" s="3"/>
      <c r="J7" s="3"/>
      <c r="K7" s="3">
        <f>B7*B1</f>
        <v>1598.2</v>
      </c>
      <c r="L7" s="3"/>
      <c r="M7" s="3"/>
      <c r="N7" s="3"/>
      <c r="O7" s="3"/>
      <c r="P7" s="3">
        <f>SUM(C7:O7)</f>
        <v>1598.2</v>
      </c>
    </row>
    <row r="8" spans="1:16" ht="12.75">
      <c r="A8" s="4" t="s">
        <v>719</v>
      </c>
      <c r="B8" s="3"/>
      <c r="C8" s="6"/>
      <c r="D8" s="6"/>
      <c r="E8" s="3"/>
      <c r="F8" s="3"/>
      <c r="G8" s="3"/>
      <c r="H8" s="3"/>
      <c r="I8" s="3"/>
      <c r="J8" s="3"/>
      <c r="K8" s="3">
        <f>3459.5+16944</f>
        <v>20403.5</v>
      </c>
      <c r="L8" s="3"/>
      <c r="M8" s="3"/>
      <c r="N8" s="3"/>
      <c r="O8" s="3"/>
      <c r="P8" s="3">
        <v>20403.5</v>
      </c>
    </row>
    <row r="9" spans="1:16" ht="12.75">
      <c r="A9" s="4" t="s">
        <v>45</v>
      </c>
      <c r="B9" s="3"/>
      <c r="C9" s="6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4" t="s">
        <v>709</v>
      </c>
      <c r="B10" s="3"/>
      <c r="C10" s="6"/>
      <c r="D10" s="6"/>
      <c r="E10" s="3"/>
      <c r="F10" s="3"/>
      <c r="G10" s="3"/>
      <c r="H10" s="3"/>
      <c r="I10" s="3"/>
      <c r="J10" s="3"/>
      <c r="K10" s="3">
        <v>314</v>
      </c>
      <c r="L10" s="3"/>
      <c r="M10" s="3"/>
      <c r="N10" s="3"/>
      <c r="O10" s="3"/>
      <c r="P10" s="3">
        <v>314</v>
      </c>
    </row>
    <row r="11" spans="1:16" ht="12.75">
      <c r="A11" s="4" t="s">
        <v>730</v>
      </c>
      <c r="B11" s="3"/>
      <c r="C11" s="6"/>
      <c r="D11" s="6"/>
      <c r="E11" s="3"/>
      <c r="F11" s="3"/>
      <c r="G11" s="3"/>
      <c r="H11" s="3"/>
      <c r="I11" s="3"/>
      <c r="J11" s="3"/>
      <c r="K11" s="3">
        <v>199</v>
      </c>
      <c r="L11" s="3"/>
      <c r="M11" s="3"/>
      <c r="N11" s="3"/>
      <c r="O11" s="3"/>
      <c r="P11" s="3">
        <v>199</v>
      </c>
    </row>
    <row r="12" spans="1:16" ht="12.75">
      <c r="A12" s="4" t="s">
        <v>716</v>
      </c>
      <c r="B12" s="3"/>
      <c r="C12" s="3"/>
      <c r="D12" s="3"/>
      <c r="E12" s="3"/>
      <c r="F12" s="3"/>
      <c r="G12" s="6"/>
      <c r="H12" s="6"/>
      <c r="I12" s="3"/>
      <c r="J12" s="3"/>
      <c r="K12" s="3">
        <v>45.5</v>
      </c>
      <c r="L12" s="3"/>
      <c r="M12" s="3"/>
      <c r="N12" s="3"/>
      <c r="O12" s="3"/>
      <c r="P12" s="6">
        <f>SUM(C12:O12)</f>
        <v>45.5</v>
      </c>
    </row>
    <row r="13" spans="1:16" ht="12.75">
      <c r="A13" s="4" t="s">
        <v>59</v>
      </c>
      <c r="B13" s="3"/>
      <c r="C13" s="3"/>
      <c r="D13" s="3"/>
      <c r="E13" s="3"/>
      <c r="F13" s="3"/>
      <c r="G13" s="6"/>
      <c r="H13" s="6"/>
      <c r="I13" s="3"/>
      <c r="J13" s="3"/>
      <c r="K13" s="3">
        <v>807</v>
      </c>
      <c r="L13" s="3"/>
      <c r="M13" s="3"/>
      <c r="N13" s="3"/>
      <c r="O13" s="3"/>
      <c r="P13" s="6">
        <v>807</v>
      </c>
    </row>
    <row r="14" spans="1:16" ht="12.75">
      <c r="A14" s="4" t="s">
        <v>813</v>
      </c>
      <c r="B14" s="3">
        <v>0.6</v>
      </c>
      <c r="C14" s="3"/>
      <c r="D14" s="3"/>
      <c r="E14" s="3"/>
      <c r="F14" s="3"/>
      <c r="G14" s="3"/>
      <c r="H14" s="3"/>
      <c r="I14" s="3"/>
      <c r="J14" s="3"/>
      <c r="K14" s="3">
        <f>B14*B1</f>
        <v>2397.2999999999997</v>
      </c>
      <c r="L14" s="3"/>
      <c r="M14" s="3"/>
      <c r="N14" s="3"/>
      <c r="O14" s="3"/>
      <c r="P14" s="3">
        <f>SUM(C14:O14)</f>
        <v>2397.2999999999997</v>
      </c>
    </row>
    <row r="15" spans="1:16" ht="12.75">
      <c r="A15" s="4" t="s">
        <v>375</v>
      </c>
      <c r="B15" s="3"/>
      <c r="C15" s="3"/>
      <c r="D15" s="3"/>
      <c r="E15" s="3"/>
      <c r="F15" s="3"/>
      <c r="G15" s="3"/>
      <c r="H15" s="3"/>
      <c r="I15" s="3"/>
      <c r="J15" s="3"/>
      <c r="K15" s="3">
        <v>97.68</v>
      </c>
      <c r="L15" s="3"/>
      <c r="M15" s="3"/>
      <c r="N15" s="3"/>
      <c r="O15" s="3"/>
      <c r="P15" s="3">
        <v>97.68</v>
      </c>
    </row>
    <row r="16" spans="1:16" ht="12.75">
      <c r="A16" s="4" t="s">
        <v>289</v>
      </c>
      <c r="B16" s="3"/>
      <c r="C16" s="3"/>
      <c r="D16" s="3"/>
      <c r="E16" s="3"/>
      <c r="F16" s="3"/>
      <c r="G16" s="3"/>
      <c r="H16" s="3"/>
      <c r="I16" s="3"/>
      <c r="J16" s="3"/>
      <c r="K16" s="3">
        <v>781.44</v>
      </c>
      <c r="L16" s="3"/>
      <c r="M16" s="3"/>
      <c r="N16" s="3"/>
      <c r="O16" s="3"/>
      <c r="P16" s="3">
        <v>781.44</v>
      </c>
    </row>
    <row r="17" spans="1:16" ht="56.25">
      <c r="A17" s="4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>
        <v>14311.2</v>
      </c>
      <c r="L17" s="3"/>
      <c r="M17" s="3"/>
      <c r="N17" s="3"/>
      <c r="O17" s="3"/>
      <c r="P17" s="3">
        <v>14311.2</v>
      </c>
    </row>
    <row r="18" spans="1:16" ht="12.75">
      <c r="A18" s="4" t="s">
        <v>32</v>
      </c>
      <c r="B18" s="3"/>
      <c r="C18" s="3"/>
      <c r="D18" s="3"/>
      <c r="E18" s="3"/>
      <c r="F18" s="3"/>
      <c r="G18" s="3"/>
      <c r="H18" s="3"/>
      <c r="I18" s="3"/>
      <c r="J18" s="3"/>
      <c r="K18" s="3">
        <v>600</v>
      </c>
      <c r="L18" s="3"/>
      <c r="M18" s="3"/>
      <c r="N18" s="3"/>
      <c r="O18" s="3"/>
      <c r="P18" s="3">
        <v>600</v>
      </c>
    </row>
    <row r="19" spans="1:16" ht="12.75">
      <c r="A19" s="4" t="s">
        <v>291</v>
      </c>
      <c r="B19" s="3"/>
      <c r="C19" s="3"/>
      <c r="D19" s="3"/>
      <c r="E19" s="3"/>
      <c r="F19" s="3"/>
      <c r="G19" s="3"/>
      <c r="H19" s="3"/>
      <c r="I19" s="3"/>
      <c r="J19" s="3"/>
      <c r="K19" s="3">
        <v>2344.32</v>
      </c>
      <c r="L19" s="3"/>
      <c r="M19" s="3"/>
      <c r="N19" s="3"/>
      <c r="O19" s="3"/>
      <c r="P19" s="3">
        <v>2344.32</v>
      </c>
    </row>
    <row r="20" spans="1:16" ht="12.75">
      <c r="A20" s="4" t="s">
        <v>689</v>
      </c>
      <c r="B20" s="3"/>
      <c r="C20" s="3"/>
      <c r="D20" s="3"/>
      <c r="E20" s="3"/>
      <c r="F20" s="3"/>
      <c r="G20" s="3"/>
      <c r="H20" s="3"/>
      <c r="I20" s="3"/>
      <c r="J20" s="3"/>
      <c r="K20" s="3">
        <v>4068.67</v>
      </c>
      <c r="L20" s="3"/>
      <c r="M20" s="3"/>
      <c r="N20" s="3"/>
      <c r="O20" s="3"/>
      <c r="P20" s="3">
        <f>SUM(C20:O20)</f>
        <v>4068.67</v>
      </c>
    </row>
    <row r="21" spans="1:16" ht="22.5">
      <c r="A21" s="4" t="s">
        <v>417</v>
      </c>
      <c r="B21" s="3"/>
      <c r="C21" s="3"/>
      <c r="D21" s="3"/>
      <c r="E21" s="3"/>
      <c r="F21" s="3"/>
      <c r="G21" s="3"/>
      <c r="H21" s="3"/>
      <c r="I21" s="3"/>
      <c r="J21" s="3"/>
      <c r="K21" s="3">
        <v>4068.67</v>
      </c>
      <c r="L21" s="3"/>
      <c r="M21" s="3"/>
      <c r="N21" s="3"/>
      <c r="O21" s="3"/>
      <c r="P21" s="3">
        <v>4068.67</v>
      </c>
    </row>
    <row r="22" spans="1:16" ht="12.75">
      <c r="A22" s="3" t="s">
        <v>628</v>
      </c>
      <c r="B22" s="3"/>
      <c r="C22" s="3"/>
      <c r="D22" s="3"/>
      <c r="E22" s="3"/>
      <c r="F22" s="3"/>
      <c r="G22" s="3"/>
      <c r="H22" s="3"/>
      <c r="I22" s="3"/>
      <c r="J22" s="3"/>
      <c r="K22" s="3">
        <v>155.38</v>
      </c>
      <c r="L22" s="3"/>
      <c r="M22" s="3"/>
      <c r="N22" s="3"/>
      <c r="O22" s="3"/>
      <c r="P22" s="3">
        <f>SUM(C22:O22)</f>
        <v>155.38</v>
      </c>
    </row>
    <row r="23" spans="1:16" ht="12.75">
      <c r="A23" s="3" t="s">
        <v>614</v>
      </c>
      <c r="B23" s="3"/>
      <c r="C23" s="3"/>
      <c r="D23" s="6"/>
      <c r="E23" s="3"/>
      <c r="F23" s="3"/>
      <c r="G23" s="6"/>
      <c r="H23" s="6"/>
      <c r="I23" s="3"/>
      <c r="J23" s="3"/>
      <c r="K23" s="3">
        <f>SUM(K4:K22)</f>
        <v>70171.61000000002</v>
      </c>
      <c r="L23" s="3"/>
      <c r="M23" s="3"/>
      <c r="N23" s="3"/>
      <c r="O23" s="3">
        <f>SUM(O4:O22)</f>
        <v>0</v>
      </c>
      <c r="P23" s="3">
        <f>SUM(P4:P22)</f>
        <v>70171.61000000002</v>
      </c>
    </row>
    <row r="24" spans="1:16" ht="12.75">
      <c r="A24" s="3" t="s">
        <v>618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>SUM(C24:O24)</f>
        <v>0</v>
      </c>
    </row>
    <row r="25" spans="1:16" s="1" customFormat="1" ht="12.75">
      <c r="A25" s="3" t="s">
        <v>619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>
        <f>P1+P24-P23</f>
        <v>-70171.61000000002</v>
      </c>
    </row>
    <row r="26" spans="1:16" ht="12.75">
      <c r="A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45" t="s">
        <v>656</v>
      </c>
      <c r="C28" s="46"/>
      <c r="D28" s="46"/>
      <c r="E28" s="46"/>
      <c r="F28" s="47"/>
      <c r="G28" s="3"/>
      <c r="H28" s="3"/>
      <c r="I28" s="3"/>
      <c r="J28" s="3"/>
      <c r="K28" s="3"/>
      <c r="L28" s="3"/>
      <c r="M28" s="3"/>
      <c r="N28" s="3"/>
      <c r="O28" s="3"/>
      <c r="P28" s="3"/>
    </row>
    <row r="30" ht="12.75">
      <c r="G30" s="2" t="s">
        <v>627</v>
      </c>
    </row>
  </sheetData>
  <sheetProtection/>
  <mergeCells count="1">
    <mergeCell ref="B28:F28"/>
  </mergeCells>
  <printOptions/>
  <pageMargins left="0.7" right="0.7" top="0.75" bottom="0.75" header="0.3" footer="0.3"/>
  <pageSetup orientation="landscape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P16" sqref="P16"/>
    </sheetView>
  </sheetViews>
  <sheetFormatPr defaultColWidth="9.125" defaultRowHeight="12.75"/>
  <cols>
    <col min="1" max="1" width="34.375" style="2" customWidth="1"/>
    <col min="2" max="2" width="13.12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2271.61</v>
      </c>
      <c r="C1" s="5"/>
      <c r="D1" s="5"/>
      <c r="E1" s="5"/>
      <c r="F1" s="5"/>
      <c r="G1" s="5"/>
      <c r="H1" s="5"/>
      <c r="I1" s="5"/>
      <c r="J1" s="5"/>
      <c r="K1" s="5" t="s">
        <v>817</v>
      </c>
      <c r="L1" s="5"/>
      <c r="M1" s="5"/>
      <c r="N1" s="5"/>
      <c r="O1" s="5"/>
      <c r="P1" s="5"/>
    </row>
    <row r="2" spans="1:16" ht="12.75">
      <c r="A2" s="3" t="s">
        <v>620</v>
      </c>
      <c r="B2" s="6">
        <f>PRODUCT(B1,10.65)</f>
        <v>24192.646500000003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>
        <f>B4*B1</f>
        <v>3407.415</v>
      </c>
      <c r="F4" s="3">
        <f>B4*B1</f>
        <v>3407.415</v>
      </c>
      <c r="G4" s="3">
        <f>B4*B1</f>
        <v>3407.415</v>
      </c>
      <c r="H4" s="3">
        <f>B4*B1</f>
        <v>3407.415</v>
      </c>
      <c r="I4" s="3">
        <v>3407.42</v>
      </c>
      <c r="J4" s="3">
        <v>3407.42</v>
      </c>
      <c r="K4" s="3">
        <v>3407.42</v>
      </c>
      <c r="L4" s="3"/>
      <c r="M4" s="3"/>
      <c r="N4" s="3"/>
      <c r="O4" s="3"/>
      <c r="P4" s="3">
        <f>SUM(C4:O4)</f>
        <v>23851.92</v>
      </c>
    </row>
    <row r="5" spans="1:16" ht="12.75">
      <c r="A5" s="3" t="s">
        <v>650</v>
      </c>
      <c r="B5" s="3">
        <v>1.6</v>
      </c>
      <c r="C5" s="3"/>
      <c r="D5" s="3"/>
      <c r="E5" s="3">
        <f>B5*B1</f>
        <v>3634.5760000000005</v>
      </c>
      <c r="F5" s="3">
        <f>B5*B1</f>
        <v>3634.5760000000005</v>
      </c>
      <c r="G5" s="3">
        <f>B5*B1</f>
        <v>3634.5760000000005</v>
      </c>
      <c r="H5" s="3">
        <f>B5*B1</f>
        <v>3634.5760000000005</v>
      </c>
      <c r="I5" s="3">
        <v>3634.58</v>
      </c>
      <c r="J5" s="3">
        <v>3634.58</v>
      </c>
      <c r="K5" s="3">
        <v>3634.58</v>
      </c>
      <c r="L5" s="3"/>
      <c r="M5" s="3"/>
      <c r="N5" s="3"/>
      <c r="O5" s="3"/>
      <c r="P5" s="3">
        <f>SUM(C5:O5)</f>
        <v>25442.044</v>
      </c>
    </row>
    <row r="6" spans="1:16" ht="12.75">
      <c r="A6" s="3" t="s">
        <v>611</v>
      </c>
      <c r="B6" s="3">
        <v>1.5</v>
      </c>
      <c r="C6" s="3"/>
      <c r="D6" s="3"/>
      <c r="E6" s="3">
        <f>B6*B1</f>
        <v>3407.415</v>
      </c>
      <c r="F6" s="3">
        <f>B6*B1</f>
        <v>3407.415</v>
      </c>
      <c r="G6" s="3">
        <f>B6*B1</f>
        <v>3407.415</v>
      </c>
      <c r="H6" s="3">
        <f>B6*B1</f>
        <v>3407.415</v>
      </c>
      <c r="I6" s="3">
        <v>3407.42</v>
      </c>
      <c r="J6" s="3">
        <v>3407.42</v>
      </c>
      <c r="K6" s="3">
        <v>3407.42</v>
      </c>
      <c r="L6" s="3"/>
      <c r="M6" s="3"/>
      <c r="N6" s="3"/>
      <c r="O6" s="3"/>
      <c r="P6" s="3">
        <f>SUM(C6:O6)</f>
        <v>23851.92</v>
      </c>
    </row>
    <row r="7" spans="1:16" ht="12.75">
      <c r="A7" s="3" t="s">
        <v>708</v>
      </c>
      <c r="B7" s="3">
        <v>0.4</v>
      </c>
      <c r="C7" s="3"/>
      <c r="D7" s="6"/>
      <c r="E7" s="3">
        <f>B7*B1</f>
        <v>908.6440000000001</v>
      </c>
      <c r="F7" s="3">
        <f>B7*B1</f>
        <v>908.6440000000001</v>
      </c>
      <c r="G7" s="3">
        <f>B7*B2</f>
        <v>9677.058600000002</v>
      </c>
      <c r="H7" s="3">
        <f>B7*B1</f>
        <v>908.6440000000001</v>
      </c>
      <c r="I7" s="3">
        <v>908.64</v>
      </c>
      <c r="J7" s="3">
        <v>908.64</v>
      </c>
      <c r="K7" s="3">
        <v>908.64</v>
      </c>
      <c r="L7" s="3"/>
      <c r="M7" s="3"/>
      <c r="N7" s="3"/>
      <c r="O7" s="3"/>
      <c r="P7" s="6">
        <f>SUM(C7:O7)</f>
        <v>15128.910600000001</v>
      </c>
    </row>
    <row r="8" spans="1:16" ht="12.75">
      <c r="A8" s="3" t="s">
        <v>634</v>
      </c>
      <c r="B8" s="3">
        <v>0.6</v>
      </c>
      <c r="C8" s="3"/>
      <c r="D8" s="3"/>
      <c r="E8" s="3">
        <f>B8*B1</f>
        <v>1362.9660000000001</v>
      </c>
      <c r="F8" s="3">
        <f>B8*B1</f>
        <v>1362.9660000000001</v>
      </c>
      <c r="G8" s="3">
        <f>B8*B1</f>
        <v>1362.9660000000001</v>
      </c>
      <c r="H8" s="3">
        <f>B8*B1</f>
        <v>1362.9660000000001</v>
      </c>
      <c r="I8" s="3">
        <v>1362.97</v>
      </c>
      <c r="J8" s="3">
        <v>1362.97</v>
      </c>
      <c r="K8" s="3">
        <v>1362.97</v>
      </c>
      <c r="L8" s="3"/>
      <c r="M8" s="3"/>
      <c r="N8" s="3"/>
      <c r="O8" s="3"/>
      <c r="P8" s="3">
        <f>SUM(C8:O8)</f>
        <v>9540.774000000001</v>
      </c>
    </row>
    <row r="9" spans="1:16" ht="12.75">
      <c r="A9" s="3" t="s">
        <v>628</v>
      </c>
      <c r="B9" s="3"/>
      <c r="C9" s="3"/>
      <c r="D9" s="3"/>
      <c r="E9" s="3">
        <v>119.65</v>
      </c>
      <c r="F9" s="3">
        <v>119.65</v>
      </c>
      <c r="G9" s="3">
        <v>119.65</v>
      </c>
      <c r="H9" s="3">
        <v>119.65</v>
      </c>
      <c r="I9" s="3">
        <v>265.02</v>
      </c>
      <c r="J9" s="3">
        <v>265.02</v>
      </c>
      <c r="K9" s="3">
        <v>265.02</v>
      </c>
      <c r="L9" s="3"/>
      <c r="M9" s="3"/>
      <c r="N9" s="3"/>
      <c r="O9" s="3"/>
      <c r="P9" s="3">
        <f>SUM(E9:O9)</f>
        <v>1273.6599999999999</v>
      </c>
    </row>
    <row r="10" spans="1:16" ht="12.75">
      <c r="A10" s="3" t="s">
        <v>719</v>
      </c>
      <c r="B10" s="3"/>
      <c r="C10" s="3"/>
      <c r="D10" s="3"/>
      <c r="E10" s="3"/>
      <c r="F10" s="3"/>
      <c r="G10" s="3"/>
      <c r="H10" s="3"/>
      <c r="I10" s="3"/>
      <c r="J10" s="3">
        <v>9682</v>
      </c>
      <c r="K10" s="3"/>
      <c r="L10" s="3"/>
      <c r="M10" s="3"/>
      <c r="N10" s="3"/>
      <c r="O10" s="3"/>
      <c r="P10" s="3">
        <v>9682</v>
      </c>
    </row>
    <row r="11" spans="1:16" ht="22.5">
      <c r="A11" s="4" t="s">
        <v>78</v>
      </c>
      <c r="B11" s="3"/>
      <c r="C11" s="3"/>
      <c r="D11" s="3"/>
      <c r="E11" s="3"/>
      <c r="F11" s="3"/>
      <c r="G11" s="3"/>
      <c r="H11" s="3"/>
      <c r="I11" s="3"/>
      <c r="J11" s="3"/>
      <c r="K11" s="3">
        <v>6809.87</v>
      </c>
      <c r="L11" s="3"/>
      <c r="M11" s="3"/>
      <c r="N11" s="3"/>
      <c r="O11" s="3"/>
      <c r="P11" s="3">
        <v>6809.87</v>
      </c>
    </row>
    <row r="12" spans="1:16" ht="12.75">
      <c r="A12" s="4" t="s">
        <v>707</v>
      </c>
      <c r="B12" s="3"/>
      <c r="C12" s="3"/>
      <c r="D12" s="3"/>
      <c r="E12" s="3"/>
      <c r="F12" s="3">
        <v>529.5</v>
      </c>
      <c r="G12" s="3"/>
      <c r="H12" s="3"/>
      <c r="I12" s="3"/>
      <c r="J12" s="3"/>
      <c r="K12" s="3"/>
      <c r="L12" s="3"/>
      <c r="M12" s="3"/>
      <c r="N12" s="3"/>
      <c r="O12" s="3"/>
      <c r="P12" s="3">
        <v>529.5</v>
      </c>
    </row>
    <row r="13" spans="1:16" ht="12.75">
      <c r="A13" s="4" t="s">
        <v>709</v>
      </c>
      <c r="B13" s="3"/>
      <c r="C13" s="3"/>
      <c r="D13" s="3"/>
      <c r="E13" s="3"/>
      <c r="F13" s="3">
        <v>227.5</v>
      </c>
      <c r="G13" s="3"/>
      <c r="H13" s="3"/>
      <c r="I13" s="3"/>
      <c r="J13" s="3"/>
      <c r="K13" s="3"/>
      <c r="L13" s="3"/>
      <c r="M13" s="3"/>
      <c r="N13" s="3"/>
      <c r="O13" s="3"/>
      <c r="P13" s="3">
        <f>SUM(D13:O13)</f>
        <v>227.5</v>
      </c>
    </row>
    <row r="14" spans="1:16" ht="12.75">
      <c r="A14" s="4" t="s">
        <v>734</v>
      </c>
      <c r="B14" s="3"/>
      <c r="C14" s="3"/>
      <c r="D14" s="3"/>
      <c r="E14" s="3"/>
      <c r="F14" s="3">
        <v>61</v>
      </c>
      <c r="G14" s="3"/>
      <c r="H14" s="3"/>
      <c r="I14" s="3"/>
      <c r="J14" s="3"/>
      <c r="K14" s="3"/>
      <c r="L14" s="3"/>
      <c r="M14" s="3"/>
      <c r="N14" s="3"/>
      <c r="O14" s="3"/>
      <c r="P14" s="3">
        <v>61</v>
      </c>
    </row>
    <row r="15" spans="1:16" ht="12.75">
      <c r="A15" s="4" t="s">
        <v>716</v>
      </c>
      <c r="B15" s="3"/>
      <c r="C15" s="3"/>
      <c r="D15" s="3"/>
      <c r="E15" s="3"/>
      <c r="F15" s="3">
        <v>46</v>
      </c>
      <c r="G15" s="3"/>
      <c r="H15" s="3"/>
      <c r="I15" s="3"/>
      <c r="J15" s="3"/>
      <c r="K15" s="3"/>
      <c r="L15" s="3"/>
      <c r="M15" s="3"/>
      <c r="N15" s="3"/>
      <c r="O15" s="3"/>
      <c r="P15" s="3">
        <f>SUM(E15:O15)</f>
        <v>46</v>
      </c>
    </row>
    <row r="16" spans="1:16" ht="12.75">
      <c r="A16" s="4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2.5">
      <c r="A17" s="4" t="s">
        <v>388</v>
      </c>
      <c r="B17" s="3"/>
      <c r="C17" s="3"/>
      <c r="D17" s="3"/>
      <c r="E17" s="3"/>
      <c r="F17" s="3"/>
      <c r="G17" s="3">
        <v>195.36</v>
      </c>
      <c r="H17" s="3"/>
      <c r="I17" s="3"/>
      <c r="J17" s="3"/>
      <c r="K17" s="3"/>
      <c r="L17" s="3"/>
      <c r="M17" s="3"/>
      <c r="N17" s="3"/>
      <c r="O17" s="3"/>
      <c r="P17" s="3">
        <f>SUM(E17:O17)</f>
        <v>195.36</v>
      </c>
    </row>
    <row r="18" spans="1:16" ht="12.75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>
        <v>4085.76</v>
      </c>
      <c r="L18" s="3"/>
      <c r="M18" s="3"/>
      <c r="N18" s="3"/>
      <c r="O18" s="3"/>
      <c r="P18" s="3">
        <v>4085.76</v>
      </c>
    </row>
    <row r="19" spans="1:16" ht="12.75">
      <c r="A19" s="4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SUM(E19:O19)</f>
        <v>0</v>
      </c>
    </row>
    <row r="20" spans="1:16" ht="12.75">
      <c r="A20" s="4" t="s">
        <v>521</v>
      </c>
      <c r="B20" s="3"/>
      <c r="C20" s="3"/>
      <c r="D20" s="3"/>
      <c r="E20" s="3"/>
      <c r="F20" s="3"/>
      <c r="G20" s="3"/>
      <c r="H20" s="3"/>
      <c r="I20" s="3">
        <v>1943.94</v>
      </c>
      <c r="J20" s="3"/>
      <c r="K20" s="3"/>
      <c r="L20" s="3"/>
      <c r="M20" s="3"/>
      <c r="N20" s="3"/>
      <c r="O20" s="3"/>
      <c r="P20" s="3">
        <v>1943.94</v>
      </c>
    </row>
    <row r="21" spans="1:16" ht="12.75">
      <c r="A21" s="4" t="s">
        <v>689</v>
      </c>
      <c r="B21" s="3"/>
      <c r="C21" s="3"/>
      <c r="D21" s="3"/>
      <c r="E21" s="3">
        <v>2712</v>
      </c>
      <c r="F21" s="3">
        <v>2712</v>
      </c>
      <c r="G21" s="3">
        <v>2712</v>
      </c>
      <c r="H21" s="3">
        <v>2712</v>
      </c>
      <c r="I21" s="3">
        <v>2712</v>
      </c>
      <c r="J21" s="3">
        <v>2712</v>
      </c>
      <c r="K21" s="3">
        <v>2712</v>
      </c>
      <c r="L21" s="3"/>
      <c r="M21" s="3"/>
      <c r="N21" s="3"/>
      <c r="O21" s="3"/>
      <c r="P21" s="3">
        <f>SUM(E21:O21)</f>
        <v>18984</v>
      </c>
    </row>
    <row r="22" spans="1:16" ht="22.5">
      <c r="A22" s="4" t="s">
        <v>103</v>
      </c>
      <c r="B22" s="3"/>
      <c r="C22" s="3"/>
      <c r="D22" s="3"/>
      <c r="E22" s="3"/>
      <c r="F22" s="3"/>
      <c r="G22" s="3"/>
      <c r="H22" s="3"/>
      <c r="I22" s="3"/>
      <c r="J22" s="3">
        <v>479.36</v>
      </c>
      <c r="K22" s="3"/>
      <c r="L22" s="3"/>
      <c r="M22" s="3"/>
      <c r="N22" s="3"/>
      <c r="O22" s="3"/>
      <c r="P22" s="3">
        <v>479.36</v>
      </c>
    </row>
    <row r="23" spans="1:16" ht="12.75">
      <c r="A23" s="4" t="s">
        <v>543</v>
      </c>
      <c r="B23" s="3"/>
      <c r="C23" s="3"/>
      <c r="D23" s="3"/>
      <c r="E23" s="3"/>
      <c r="F23" s="3"/>
      <c r="G23" s="3"/>
      <c r="H23" s="3"/>
      <c r="I23" s="3">
        <v>130.18</v>
      </c>
      <c r="J23" s="3"/>
      <c r="K23" s="3"/>
      <c r="L23" s="3"/>
      <c r="M23" s="3"/>
      <c r="N23" s="3"/>
      <c r="O23" s="3"/>
      <c r="P23" s="3">
        <v>130.18</v>
      </c>
    </row>
    <row r="24" spans="1:16" ht="22.5">
      <c r="A24" s="4" t="s">
        <v>409</v>
      </c>
      <c r="B24" s="3"/>
      <c r="C24" s="3"/>
      <c r="D24" s="3"/>
      <c r="E24" s="3"/>
      <c r="F24" s="3"/>
      <c r="G24" s="3">
        <v>5791.76</v>
      </c>
      <c r="H24" s="3"/>
      <c r="I24" s="3"/>
      <c r="J24" s="3"/>
      <c r="K24" s="3"/>
      <c r="L24" s="3"/>
      <c r="M24" s="3"/>
      <c r="N24" s="3"/>
      <c r="O24" s="3"/>
      <c r="P24" s="3">
        <f>SUM(C24:O24)</f>
        <v>5791.76</v>
      </c>
    </row>
    <row r="25" spans="1:16" ht="12.75">
      <c r="A25" s="3" t="s">
        <v>614</v>
      </c>
      <c r="B25" s="3"/>
      <c r="C25" s="3">
        <f aca="true" t="shared" si="0" ref="C25:P25">SUM(C4:C24)</f>
        <v>0</v>
      </c>
      <c r="D25" s="6">
        <f t="shared" si="0"/>
        <v>0</v>
      </c>
      <c r="E25" s="3">
        <f t="shared" si="0"/>
        <v>15552.666</v>
      </c>
      <c r="F25" s="3">
        <f t="shared" si="0"/>
        <v>16416.665999999997</v>
      </c>
      <c r="G25" s="6">
        <f t="shared" si="0"/>
        <v>30308.200600000004</v>
      </c>
      <c r="H25" s="6">
        <f t="shared" si="0"/>
        <v>15552.666</v>
      </c>
      <c r="I25" s="3">
        <f t="shared" si="0"/>
        <v>17772.17</v>
      </c>
      <c r="J25" s="3">
        <f t="shared" si="0"/>
        <v>25859.41</v>
      </c>
      <c r="K25" s="3">
        <f t="shared" si="0"/>
        <v>26593.68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6">
        <f t="shared" si="0"/>
        <v>148055.45859999998</v>
      </c>
    </row>
    <row r="26" spans="1:16" ht="12.75">
      <c r="A26" s="3" t="s">
        <v>618</v>
      </c>
      <c r="B26" s="3"/>
      <c r="C26" s="3"/>
      <c r="D26" s="3"/>
      <c r="E26" s="3">
        <v>3925.44</v>
      </c>
      <c r="F26" s="3">
        <v>25935.55</v>
      </c>
      <c r="G26" s="3">
        <v>24531.53</v>
      </c>
      <c r="H26" s="3">
        <v>27953.92</v>
      </c>
      <c r="I26" s="3">
        <v>31055.64</v>
      </c>
      <c r="J26" s="3">
        <v>30782.78</v>
      </c>
      <c r="K26" s="3">
        <v>25972.78</v>
      </c>
      <c r="L26" s="3"/>
      <c r="M26" s="3"/>
      <c r="N26" s="3"/>
      <c r="O26" s="3"/>
      <c r="P26" s="3">
        <f>SUM(C26:O26)+P31</f>
        <v>171468.63999999998</v>
      </c>
    </row>
    <row r="27" spans="1:16" s="1" customFormat="1" ht="12.75">
      <c r="A27" s="5" t="s">
        <v>619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>
        <f>N1+P26-P25</f>
        <v>23413.1814</v>
      </c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45" t="s">
        <v>692</v>
      </c>
      <c r="C29" s="46"/>
      <c r="D29" s="46"/>
      <c r="E29" s="46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 t="s">
        <v>771</v>
      </c>
      <c r="B31" s="3"/>
      <c r="C31" s="3"/>
      <c r="D31" s="3"/>
      <c r="E31" s="3"/>
      <c r="F31" s="3"/>
      <c r="G31" s="3"/>
      <c r="H31" s="3"/>
      <c r="I31" s="3"/>
      <c r="J31" s="3">
        <v>1311</v>
      </c>
      <c r="K31" s="3"/>
      <c r="L31" s="3"/>
      <c r="M31" s="3"/>
      <c r="N31" s="3"/>
      <c r="O31" s="3"/>
      <c r="P31" s="3">
        <v>1311</v>
      </c>
    </row>
    <row r="33" ht="12.75">
      <c r="G33" s="2" t="s">
        <v>627</v>
      </c>
    </row>
  </sheetData>
  <sheetProtection/>
  <mergeCells count="1">
    <mergeCell ref="B29:F29"/>
  </mergeCells>
  <printOptions/>
  <pageMargins left="0.7" right="0.7" top="0.75" bottom="0.75" header="0.3" footer="0.3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60" zoomScalePageLayoutView="0" workbookViewId="0" topLeftCell="A1">
      <selection activeCell="M28" sqref="M28"/>
    </sheetView>
  </sheetViews>
  <sheetFormatPr defaultColWidth="9.125" defaultRowHeight="12.75"/>
  <cols>
    <col min="1" max="1" width="34.375" style="2" customWidth="1"/>
    <col min="2" max="2" width="13.125" style="2" customWidth="1"/>
    <col min="3" max="3" width="9.00390625" style="2" customWidth="1"/>
    <col min="4" max="4" width="8.75390625" style="2" customWidth="1"/>
    <col min="5" max="5" width="8.6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1016</v>
      </c>
      <c r="C1" s="5"/>
      <c r="D1" s="5"/>
      <c r="E1" s="5"/>
      <c r="F1" s="5"/>
      <c r="G1" s="5"/>
      <c r="H1" s="5"/>
      <c r="I1" s="5"/>
      <c r="J1" s="5"/>
      <c r="K1" s="5" t="s">
        <v>607</v>
      </c>
      <c r="L1" s="5"/>
      <c r="M1" s="5"/>
      <c r="N1" s="5"/>
      <c r="O1" s="5"/>
      <c r="P1" s="5"/>
    </row>
    <row r="2" spans="1:16" ht="12.75">
      <c r="A2" s="3" t="s">
        <v>620</v>
      </c>
      <c r="B2" s="6">
        <f>PRODUCT(B1,10.65)</f>
        <v>10820.4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/>
      <c r="F4" s="3"/>
      <c r="G4" s="3"/>
      <c r="H4" s="3"/>
      <c r="I4" s="3"/>
      <c r="J4" s="3"/>
      <c r="K4" s="3">
        <v>1524</v>
      </c>
      <c r="L4" s="3"/>
      <c r="M4" s="3"/>
      <c r="N4" s="3"/>
      <c r="O4" s="3"/>
      <c r="P4" s="3">
        <f>SUM(C4:O4)</f>
        <v>1524</v>
      </c>
    </row>
    <row r="5" spans="1:16" ht="12.75">
      <c r="A5" s="3" t="s">
        <v>650</v>
      </c>
      <c r="B5" s="3">
        <v>1.5</v>
      </c>
      <c r="C5" s="3"/>
      <c r="D5" s="3"/>
      <c r="E5" s="3"/>
      <c r="F5" s="3"/>
      <c r="G5" s="3"/>
      <c r="H5" s="3"/>
      <c r="I5" s="3"/>
      <c r="J5" s="3"/>
      <c r="K5" s="3">
        <v>1524</v>
      </c>
      <c r="L5" s="3"/>
      <c r="M5" s="3"/>
      <c r="N5" s="3"/>
      <c r="O5" s="3"/>
      <c r="P5" s="3">
        <f>SUM(C5:O5)</f>
        <v>1524</v>
      </c>
    </row>
    <row r="6" spans="1:16" ht="12.75">
      <c r="A6" s="3" t="s">
        <v>611</v>
      </c>
      <c r="B6" s="3">
        <v>1.5</v>
      </c>
      <c r="C6" s="3"/>
      <c r="D6" s="3"/>
      <c r="E6" s="3"/>
      <c r="F6" s="3"/>
      <c r="G6" s="3"/>
      <c r="H6" s="3"/>
      <c r="I6" s="3"/>
      <c r="J6" s="3"/>
      <c r="K6" s="3">
        <v>1524</v>
      </c>
      <c r="L6" s="3"/>
      <c r="M6" s="3"/>
      <c r="N6" s="3"/>
      <c r="O6" s="3"/>
      <c r="P6" s="3">
        <f>SUM(C6:O6)</f>
        <v>1524</v>
      </c>
    </row>
    <row r="7" spans="1:16" ht="12.75">
      <c r="A7" s="3" t="s">
        <v>708</v>
      </c>
      <c r="B7" s="3">
        <v>0.4</v>
      </c>
      <c r="C7" s="3"/>
      <c r="D7" s="6"/>
      <c r="E7" s="3"/>
      <c r="F7" s="3"/>
      <c r="G7" s="3"/>
      <c r="H7" s="3"/>
      <c r="I7" s="3"/>
      <c r="J7" s="3"/>
      <c r="K7" s="3">
        <v>406.4</v>
      </c>
      <c r="L7" s="3"/>
      <c r="M7" s="3"/>
      <c r="N7" s="3"/>
      <c r="O7" s="3"/>
      <c r="P7" s="6">
        <f>SUM(C7:O7)</f>
        <v>406.4</v>
      </c>
    </row>
    <row r="8" spans="1:16" ht="12.75">
      <c r="A8" s="3" t="s">
        <v>634</v>
      </c>
      <c r="B8" s="3">
        <v>0.6</v>
      </c>
      <c r="C8" s="3"/>
      <c r="D8" s="3"/>
      <c r="E8" s="3"/>
      <c r="F8" s="3"/>
      <c r="G8" s="3"/>
      <c r="H8" s="3"/>
      <c r="I8" s="3"/>
      <c r="J8" s="3"/>
      <c r="K8" s="3">
        <v>609.6</v>
      </c>
      <c r="L8" s="3"/>
      <c r="M8" s="3"/>
      <c r="N8" s="3"/>
      <c r="O8" s="3"/>
      <c r="P8" s="3">
        <f>SUM(C8:O8)</f>
        <v>609.6</v>
      </c>
    </row>
    <row r="9" spans="1:16" ht="12.75">
      <c r="A9" s="3" t="s">
        <v>765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SUM(G9:O9)</f>
        <v>0</v>
      </c>
    </row>
    <row r="10" spans="1:16" ht="12.75">
      <c r="A10" s="4" t="s">
        <v>707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4" t="s">
        <v>709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>SUM(D11:O11)</f>
        <v>0</v>
      </c>
    </row>
    <row r="12" spans="1:16" ht="12.75">
      <c r="A12" s="4" t="s">
        <v>734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4" t="s">
        <v>735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4" t="s">
        <v>689</v>
      </c>
      <c r="B14" s="3"/>
      <c r="C14" s="3"/>
      <c r="D14" s="3"/>
      <c r="E14" s="3"/>
      <c r="F14" s="3"/>
      <c r="G14" s="3"/>
      <c r="H14" s="3"/>
      <c r="I14" s="3"/>
      <c r="J14" s="3"/>
      <c r="K14" s="3">
        <v>1724</v>
      </c>
      <c r="L14" s="3"/>
      <c r="M14" s="3"/>
      <c r="N14" s="3"/>
      <c r="O14" s="3"/>
      <c r="P14" s="3">
        <v>1724</v>
      </c>
    </row>
    <row r="15" spans="1:16" ht="12.75">
      <c r="A15" s="4" t="s">
        <v>628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>SUM(E15:O15)</f>
        <v>0</v>
      </c>
    </row>
    <row r="16" spans="1:16" ht="12.75">
      <c r="A16" s="3" t="s">
        <v>614</v>
      </c>
      <c r="B16" s="3"/>
      <c r="C16" s="3">
        <f aca="true" t="shared" si="0" ref="C16:P16">SUM(C4:C15)</f>
        <v>0</v>
      </c>
      <c r="D16" s="6">
        <f t="shared" si="0"/>
        <v>0</v>
      </c>
      <c r="E16" s="3">
        <f t="shared" si="0"/>
        <v>0</v>
      </c>
      <c r="F16" s="3">
        <f t="shared" si="0"/>
        <v>0</v>
      </c>
      <c r="G16" s="6">
        <f t="shared" si="0"/>
        <v>0</v>
      </c>
      <c r="H16" s="6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7312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6">
        <f t="shared" si="0"/>
        <v>7312</v>
      </c>
    </row>
    <row r="17" spans="1:16" ht="12.75">
      <c r="A17" s="3" t="s">
        <v>618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>SUM(C17:O17)</f>
        <v>0</v>
      </c>
    </row>
    <row r="18" spans="1:16" s="1" customFormat="1" ht="12.75">
      <c r="A18" s="5" t="s">
        <v>619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>
        <f>P17-P16+P1</f>
        <v>-7312</v>
      </c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45" t="s">
        <v>692</v>
      </c>
      <c r="C20" s="46"/>
      <c r="D20" s="46"/>
      <c r="E20" s="46"/>
      <c r="F20" s="47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4" ht="12.75">
      <c r="G24" s="2" t="s">
        <v>627</v>
      </c>
    </row>
  </sheetData>
  <sheetProtection/>
  <mergeCells count="1">
    <mergeCell ref="B20:F2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34.375" style="2" customWidth="1"/>
    <col min="2" max="2" width="13.12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2616.6</v>
      </c>
      <c r="C1" s="5"/>
      <c r="D1" s="5"/>
      <c r="E1" s="5"/>
      <c r="F1" s="5"/>
      <c r="G1" s="5"/>
      <c r="H1" s="5"/>
      <c r="I1" s="5"/>
      <c r="J1" s="5"/>
      <c r="K1" s="5" t="s">
        <v>476</v>
      </c>
      <c r="L1" s="5"/>
      <c r="M1" s="5"/>
      <c r="N1" s="5"/>
      <c r="O1" s="5"/>
      <c r="P1" s="5"/>
    </row>
    <row r="2" spans="1:16" ht="12.75">
      <c r="A2" s="3" t="s">
        <v>620</v>
      </c>
      <c r="B2" s="6">
        <f>PRODUCT(B1,10.65)</f>
        <v>27866.79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/>
      <c r="F4" s="3"/>
      <c r="G4" s="3">
        <f>B4*B1</f>
        <v>3924.8999999999996</v>
      </c>
      <c r="H4" s="3">
        <f>B4*B1</f>
        <v>3924.8999999999996</v>
      </c>
      <c r="I4" s="3">
        <v>3924.9</v>
      </c>
      <c r="J4" s="3">
        <v>3924.9</v>
      </c>
      <c r="K4" s="3">
        <v>3924.9</v>
      </c>
      <c r="L4" s="3"/>
      <c r="M4" s="3"/>
      <c r="N4" s="3"/>
      <c r="O4" s="3"/>
      <c r="P4" s="3">
        <f>SUM(C4:O4)</f>
        <v>19624.5</v>
      </c>
    </row>
    <row r="5" spans="1:16" ht="12.75">
      <c r="A5" s="3" t="s">
        <v>650</v>
      </c>
      <c r="B5" s="3">
        <v>1.6</v>
      </c>
      <c r="C5" s="3"/>
      <c r="D5" s="3"/>
      <c r="E5" s="3"/>
      <c r="F5" s="3"/>
      <c r="G5" s="3">
        <f>B5*B1</f>
        <v>4186.56</v>
      </c>
      <c r="H5" s="3">
        <f>B5*B1</f>
        <v>4186.56</v>
      </c>
      <c r="I5" s="3">
        <v>4186.56</v>
      </c>
      <c r="J5" s="3">
        <v>4186.56</v>
      </c>
      <c r="K5" s="3">
        <v>4186.56</v>
      </c>
      <c r="L5" s="3"/>
      <c r="M5" s="3"/>
      <c r="N5" s="3"/>
      <c r="O5" s="3"/>
      <c r="P5" s="3">
        <f>SUM(C5:O5)</f>
        <v>20932.800000000003</v>
      </c>
    </row>
    <row r="6" spans="1:16" ht="12.75">
      <c r="A6" s="3" t="s">
        <v>611</v>
      </c>
      <c r="B6" s="3">
        <v>1.5</v>
      </c>
      <c r="C6" s="3"/>
      <c r="D6" s="3"/>
      <c r="E6" s="3"/>
      <c r="F6" s="3"/>
      <c r="G6" s="3">
        <f>B6*B1</f>
        <v>3924.8999999999996</v>
      </c>
      <c r="H6" s="3">
        <f>B6*B1</f>
        <v>3924.8999999999996</v>
      </c>
      <c r="I6" s="3">
        <v>3924.9</v>
      </c>
      <c r="J6" s="3">
        <v>3924.9</v>
      </c>
      <c r="K6" s="3">
        <v>3924.9</v>
      </c>
      <c r="L6" s="3"/>
      <c r="M6" s="3"/>
      <c r="N6" s="3"/>
      <c r="O6" s="3"/>
      <c r="P6" s="3">
        <f>SUM(C6:O6)</f>
        <v>19624.5</v>
      </c>
    </row>
    <row r="7" spans="1:16" ht="12.75">
      <c r="A7" s="3" t="s">
        <v>708</v>
      </c>
      <c r="B7" s="3">
        <v>0.4</v>
      </c>
      <c r="C7" s="3"/>
      <c r="D7" s="6"/>
      <c r="E7" s="3"/>
      <c r="F7" s="3"/>
      <c r="G7" s="3">
        <f>B7*B1</f>
        <v>1046.64</v>
      </c>
      <c r="H7" s="3">
        <f>B7*B1</f>
        <v>1046.64</v>
      </c>
      <c r="I7" s="3">
        <v>1046.64</v>
      </c>
      <c r="J7" s="3">
        <v>1046.64</v>
      </c>
      <c r="K7" s="3">
        <v>1046.64</v>
      </c>
      <c r="L7" s="3"/>
      <c r="M7" s="3"/>
      <c r="N7" s="3"/>
      <c r="O7" s="3"/>
      <c r="P7" s="6">
        <f>SUM(C7:O7)</f>
        <v>5233.200000000001</v>
      </c>
    </row>
    <row r="8" spans="1:16" ht="12.75">
      <c r="A8" s="3" t="s">
        <v>634</v>
      </c>
      <c r="B8" s="3">
        <v>0.6</v>
      </c>
      <c r="C8" s="3"/>
      <c r="D8" s="3"/>
      <c r="E8" s="3"/>
      <c r="F8" s="3"/>
      <c r="G8" s="3">
        <f>B8*B1</f>
        <v>1569.9599999999998</v>
      </c>
      <c r="H8" s="3">
        <f>B8*B1</f>
        <v>1569.9599999999998</v>
      </c>
      <c r="I8" s="3">
        <v>1569.96</v>
      </c>
      <c r="J8" s="3">
        <v>1569.96</v>
      </c>
      <c r="K8" s="3">
        <v>1569.96</v>
      </c>
      <c r="L8" s="3"/>
      <c r="M8" s="3"/>
      <c r="N8" s="3"/>
      <c r="O8" s="3"/>
      <c r="P8" s="3">
        <f>SUM(C8:O8)</f>
        <v>7849.799999999999</v>
      </c>
    </row>
    <row r="9" spans="1:16" ht="12.75">
      <c r="A9" s="3" t="s">
        <v>765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SUM(G9:O9)</f>
        <v>0</v>
      </c>
    </row>
    <row r="10" spans="1:16" ht="12.75">
      <c r="A10" s="4" t="s">
        <v>707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SUM(G10:O10)</f>
        <v>0</v>
      </c>
    </row>
    <row r="11" spans="1:16" ht="12.75">
      <c r="A11" s="4" t="s">
        <v>709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>SUM(D11:O11)</f>
        <v>0</v>
      </c>
    </row>
    <row r="12" spans="1:16" ht="12.75">
      <c r="A12" s="4" t="s">
        <v>716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SUM(E12:O12)</f>
        <v>0</v>
      </c>
    </row>
    <row r="13" spans="1:16" ht="12.75">
      <c r="A13" s="4" t="s">
        <v>335</v>
      </c>
      <c r="B13" s="3"/>
      <c r="C13" s="3"/>
      <c r="D13" s="3"/>
      <c r="E13" s="3"/>
      <c r="F13" s="3"/>
      <c r="G13" s="3">
        <v>390.72</v>
      </c>
      <c r="H13" s="3"/>
      <c r="I13" s="3"/>
      <c r="J13" s="3"/>
      <c r="K13" s="3"/>
      <c r="L13" s="3"/>
      <c r="M13" s="3"/>
      <c r="N13" s="3"/>
      <c r="O13" s="3"/>
      <c r="P13" s="3">
        <v>390.72</v>
      </c>
    </row>
    <row r="14" spans="1:16" ht="12.75">
      <c r="A14" s="4" t="s">
        <v>628</v>
      </c>
      <c r="B14" s="3"/>
      <c r="C14" s="3"/>
      <c r="D14" s="3"/>
      <c r="E14" s="3"/>
      <c r="F14" s="3"/>
      <c r="G14" s="3">
        <v>274.74</v>
      </c>
      <c r="H14" s="3">
        <v>274.74</v>
      </c>
      <c r="I14" s="3"/>
      <c r="J14" s="3"/>
      <c r="K14" s="3"/>
      <c r="L14" s="3"/>
      <c r="M14" s="3"/>
      <c r="N14" s="3"/>
      <c r="O14" s="3"/>
      <c r="P14" s="3">
        <f>SUM(E14:O14)</f>
        <v>549.48</v>
      </c>
    </row>
    <row r="15" spans="1:16" ht="22.5">
      <c r="A15" s="4" t="s">
        <v>356</v>
      </c>
      <c r="B15" s="3"/>
      <c r="C15" s="3"/>
      <c r="D15" s="3"/>
      <c r="E15" s="3"/>
      <c r="F15" s="3"/>
      <c r="G15" s="3"/>
      <c r="H15" s="3">
        <v>511.72</v>
      </c>
      <c r="I15" s="3"/>
      <c r="J15" s="3"/>
      <c r="K15" s="3"/>
      <c r="L15" s="3"/>
      <c r="M15" s="3"/>
      <c r="N15" s="3"/>
      <c r="O15" s="3"/>
      <c r="P15" s="3">
        <f>SUM(C15:O15)</f>
        <v>511.72</v>
      </c>
    </row>
    <row r="16" spans="1:16" ht="12.75">
      <c r="A16" s="4" t="s">
        <v>365</v>
      </c>
      <c r="B16" s="3"/>
      <c r="C16" s="3"/>
      <c r="D16" s="3"/>
      <c r="E16" s="3"/>
      <c r="F16" s="3"/>
      <c r="G16" s="3"/>
      <c r="H16" s="3">
        <v>390.72</v>
      </c>
      <c r="I16" s="3"/>
      <c r="J16" s="3"/>
      <c r="K16" s="3"/>
      <c r="L16" s="3"/>
      <c r="M16" s="3"/>
      <c r="N16" s="3"/>
      <c r="O16" s="3"/>
      <c r="P16" s="3">
        <f>SUM(G16:O16)</f>
        <v>390.72</v>
      </c>
    </row>
    <row r="17" spans="1:16" ht="22.5">
      <c r="A17" s="4" t="s">
        <v>382</v>
      </c>
      <c r="B17" s="3"/>
      <c r="C17" s="3"/>
      <c r="D17" s="3"/>
      <c r="E17" s="3"/>
      <c r="F17" s="3"/>
      <c r="G17" s="3">
        <v>1583.2</v>
      </c>
      <c r="H17" s="3"/>
      <c r="I17" s="3"/>
      <c r="J17" s="3"/>
      <c r="K17" s="3"/>
      <c r="L17" s="3"/>
      <c r="M17" s="3"/>
      <c r="N17" s="3"/>
      <c r="O17" s="3"/>
      <c r="P17" s="3">
        <f>SUM(C17:O17)</f>
        <v>1583.2</v>
      </c>
    </row>
    <row r="18" spans="1:16" ht="12.75">
      <c r="A18" s="4" t="s">
        <v>414</v>
      </c>
      <c r="B18" s="3"/>
      <c r="C18" s="3"/>
      <c r="D18" s="3"/>
      <c r="E18" s="3"/>
      <c r="F18" s="3"/>
      <c r="G18" s="3">
        <v>2344.32</v>
      </c>
      <c r="H18" s="3" t="s">
        <v>778</v>
      </c>
      <c r="I18" s="3"/>
      <c r="J18" s="3"/>
      <c r="K18" s="3"/>
      <c r="L18" s="3"/>
      <c r="M18" s="3"/>
      <c r="N18" s="3"/>
      <c r="O18" s="3"/>
      <c r="P18" s="3">
        <f>SUM(G18:O18)</f>
        <v>2344.32</v>
      </c>
    </row>
    <row r="19" spans="1:16" ht="12.75">
      <c r="A19" s="4" t="s">
        <v>453</v>
      </c>
      <c r="B19" s="3"/>
      <c r="C19" s="3"/>
      <c r="D19" s="3"/>
      <c r="E19" s="3"/>
      <c r="F19" s="3"/>
      <c r="G19" s="3"/>
      <c r="H19" s="3">
        <v>781.44</v>
      </c>
      <c r="I19" s="3"/>
      <c r="J19" s="3"/>
      <c r="K19" s="3"/>
      <c r="L19" s="3"/>
      <c r="M19" s="3"/>
      <c r="N19" s="3"/>
      <c r="O19" s="3"/>
      <c r="P19" s="3">
        <v>781.44</v>
      </c>
    </row>
    <row r="20" spans="1:16" ht="22.5">
      <c r="A20" s="4" t="s">
        <v>423</v>
      </c>
      <c r="B20" s="3"/>
      <c r="C20" s="3"/>
      <c r="D20" s="3"/>
      <c r="E20" s="3"/>
      <c r="F20" s="3"/>
      <c r="G20" s="3">
        <v>710.72</v>
      </c>
      <c r="H20" s="3"/>
      <c r="I20" s="3"/>
      <c r="J20" s="3"/>
      <c r="K20" s="3"/>
      <c r="L20" s="3"/>
      <c r="M20" s="3"/>
      <c r="N20" s="3"/>
      <c r="O20" s="3"/>
      <c r="P20" s="3">
        <f>SUM(G20:O20)</f>
        <v>710.72</v>
      </c>
    </row>
    <row r="21" spans="1:16" ht="22.5">
      <c r="A21" s="4" t="s">
        <v>531</v>
      </c>
      <c r="B21" s="3"/>
      <c r="C21" s="3"/>
      <c r="D21" s="3"/>
      <c r="E21" s="3"/>
      <c r="F21" s="3"/>
      <c r="G21" s="3"/>
      <c r="H21" s="3"/>
      <c r="I21" s="3"/>
      <c r="J21" s="3">
        <v>781.44</v>
      </c>
      <c r="K21" s="3"/>
      <c r="L21" s="3"/>
      <c r="M21" s="3"/>
      <c r="N21" s="3"/>
      <c r="O21" s="3"/>
      <c r="P21" s="3">
        <v>781.44</v>
      </c>
    </row>
    <row r="22" spans="1:16" ht="22.5">
      <c r="A22" s="4" t="s">
        <v>532</v>
      </c>
      <c r="B22" s="3"/>
      <c r="C22" s="3"/>
      <c r="D22" s="3"/>
      <c r="E22" s="3"/>
      <c r="F22" s="3"/>
      <c r="G22" s="3"/>
      <c r="H22" s="3"/>
      <c r="I22" s="3"/>
      <c r="J22" s="3">
        <v>2051.28</v>
      </c>
      <c r="K22" s="3"/>
      <c r="L22" s="3"/>
      <c r="M22" s="3"/>
      <c r="N22" s="3"/>
      <c r="O22" s="3"/>
      <c r="P22" s="3">
        <v>2051.28</v>
      </c>
    </row>
    <row r="23" spans="1:16" ht="22.5">
      <c r="A23" s="4" t="s">
        <v>533</v>
      </c>
      <c r="B23" s="3"/>
      <c r="C23" s="3"/>
      <c r="D23" s="3"/>
      <c r="E23" s="3"/>
      <c r="F23" s="3"/>
      <c r="G23" s="3"/>
      <c r="H23" s="3"/>
      <c r="I23" s="3">
        <v>2044.44</v>
      </c>
      <c r="J23" s="3"/>
      <c r="K23" s="3"/>
      <c r="L23" s="3"/>
      <c r="M23" s="3"/>
      <c r="N23" s="3"/>
      <c r="O23" s="3"/>
      <c r="P23" s="3">
        <v>2044.44</v>
      </c>
    </row>
    <row r="24" spans="1:16" ht="12.75">
      <c r="A24" s="4" t="s">
        <v>578</v>
      </c>
      <c r="B24" s="3"/>
      <c r="C24" s="3"/>
      <c r="D24" s="3"/>
      <c r="E24" s="3"/>
      <c r="F24" s="3"/>
      <c r="G24" s="3"/>
      <c r="H24" s="3"/>
      <c r="I24" s="3"/>
      <c r="J24" s="3">
        <v>936.44</v>
      </c>
      <c r="K24" s="3"/>
      <c r="L24" s="3"/>
      <c r="M24" s="3"/>
      <c r="N24" s="3"/>
      <c r="O24" s="3"/>
      <c r="P24" s="3">
        <v>936.44</v>
      </c>
    </row>
    <row r="25" spans="1:16" ht="12.75">
      <c r="A25" s="4" t="s">
        <v>719</v>
      </c>
      <c r="B25" s="3"/>
      <c r="C25" s="3"/>
      <c r="D25" s="3"/>
      <c r="E25" s="3"/>
      <c r="F25" s="3"/>
      <c r="G25" s="3"/>
      <c r="H25" s="3"/>
      <c r="I25" s="3"/>
      <c r="J25" s="3">
        <f>327+16944</f>
        <v>17271</v>
      </c>
      <c r="K25" s="3"/>
      <c r="L25" s="3"/>
      <c r="M25" s="3"/>
      <c r="N25" s="3"/>
      <c r="O25" s="3"/>
      <c r="P25" s="3">
        <v>17271</v>
      </c>
    </row>
    <row r="26" spans="1:16" ht="12.75">
      <c r="A26" s="4" t="s">
        <v>438</v>
      </c>
      <c r="B26" s="3"/>
      <c r="C26" s="3"/>
      <c r="D26" s="3"/>
      <c r="E26" s="3"/>
      <c r="F26" s="3"/>
      <c r="G26" s="3"/>
      <c r="H26" s="3">
        <v>97.68</v>
      </c>
      <c r="I26" s="3"/>
      <c r="J26" s="3"/>
      <c r="K26" s="3"/>
      <c r="L26" s="3"/>
      <c r="M26" s="3"/>
      <c r="N26" s="3"/>
      <c r="O26" s="3"/>
      <c r="P26" s="3">
        <f>SUM(G26:O26)</f>
        <v>97.68</v>
      </c>
    </row>
    <row r="27" spans="1:16" ht="12.75">
      <c r="A27" s="4" t="s">
        <v>587</v>
      </c>
      <c r="B27" s="3"/>
      <c r="C27" s="3"/>
      <c r="D27" s="3"/>
      <c r="E27" s="3"/>
      <c r="F27" s="3"/>
      <c r="G27" s="3"/>
      <c r="H27" s="3"/>
      <c r="I27" s="3"/>
      <c r="J27" s="3"/>
      <c r="K27" s="3">
        <v>390.72</v>
      </c>
      <c r="L27" s="3"/>
      <c r="M27" s="3"/>
      <c r="N27" s="3"/>
      <c r="O27" s="3"/>
      <c r="P27" s="3">
        <v>390.72</v>
      </c>
    </row>
    <row r="28" spans="1:16" ht="22.5">
      <c r="A28" s="4" t="s">
        <v>580</v>
      </c>
      <c r="B28" s="3"/>
      <c r="C28" s="3"/>
      <c r="D28" s="3"/>
      <c r="E28" s="3"/>
      <c r="F28" s="3"/>
      <c r="G28" s="3"/>
      <c r="H28" s="3"/>
      <c r="I28" s="3"/>
      <c r="J28" s="3">
        <v>5819.54</v>
      </c>
      <c r="K28" s="3"/>
      <c r="L28" s="3"/>
      <c r="M28" s="3"/>
      <c r="N28" s="3"/>
      <c r="O28" s="3"/>
      <c r="P28" s="3">
        <v>5819.54</v>
      </c>
    </row>
    <row r="29" spans="1:16" ht="22.5">
      <c r="A29" s="4" t="s">
        <v>447</v>
      </c>
      <c r="B29" s="3"/>
      <c r="C29" s="3"/>
      <c r="D29" s="3"/>
      <c r="E29" s="3"/>
      <c r="F29" s="3"/>
      <c r="G29" s="3"/>
      <c r="H29" s="3">
        <v>2428.32</v>
      </c>
      <c r="I29" s="3"/>
      <c r="J29" s="3"/>
      <c r="K29" s="3"/>
      <c r="L29" s="3"/>
      <c r="M29" s="3"/>
      <c r="N29" s="3"/>
      <c r="O29" s="3"/>
      <c r="P29" s="3">
        <f>SUM(G29:O29)</f>
        <v>2428.32</v>
      </c>
    </row>
    <row r="30" spans="1:16" ht="12.75">
      <c r="A30" s="3" t="s">
        <v>614</v>
      </c>
      <c r="B30" s="3"/>
      <c r="C30" s="3">
        <f aca="true" t="shared" si="0" ref="C30:P30">SUM(C4:C29)</f>
        <v>0</v>
      </c>
      <c r="D30" s="6">
        <f t="shared" si="0"/>
        <v>0</v>
      </c>
      <c r="E30" s="3">
        <f t="shared" si="0"/>
        <v>0</v>
      </c>
      <c r="F30" s="3">
        <f t="shared" si="0"/>
        <v>0</v>
      </c>
      <c r="G30" s="6">
        <f t="shared" si="0"/>
        <v>19956.66</v>
      </c>
      <c r="H30" s="6">
        <f t="shared" si="0"/>
        <v>19137.579999999998</v>
      </c>
      <c r="I30" s="3">
        <f t="shared" si="0"/>
        <v>16697.399999999998</v>
      </c>
      <c r="J30" s="3">
        <f t="shared" si="0"/>
        <v>41512.659999999996</v>
      </c>
      <c r="K30" s="3">
        <f t="shared" si="0"/>
        <v>15043.679999999998</v>
      </c>
      <c r="L30" s="3">
        <f t="shared" si="0"/>
        <v>0</v>
      </c>
      <c r="M30" s="3">
        <f t="shared" si="0"/>
        <v>0</v>
      </c>
      <c r="N30" s="3">
        <f t="shared" si="0"/>
        <v>0</v>
      </c>
      <c r="O30" s="3">
        <f t="shared" si="0"/>
        <v>0</v>
      </c>
      <c r="P30" s="6">
        <f t="shared" si="0"/>
        <v>112347.98000000001</v>
      </c>
    </row>
    <row r="31" spans="1:16" ht="12.75">
      <c r="A31" s="3" t="s">
        <v>618</v>
      </c>
      <c r="B31" s="3"/>
      <c r="C31" s="3"/>
      <c r="D31" s="3"/>
      <c r="E31" s="3"/>
      <c r="F31" s="3"/>
      <c r="G31" s="3">
        <v>754.67</v>
      </c>
      <c r="H31" s="3">
        <v>28229.18</v>
      </c>
      <c r="I31" s="3">
        <v>33241.88</v>
      </c>
      <c r="J31" s="3">
        <v>44836.63</v>
      </c>
      <c r="K31" s="3">
        <v>28935.03</v>
      </c>
      <c r="L31" s="3"/>
      <c r="M31" s="3"/>
      <c r="N31" s="3"/>
      <c r="O31" s="3"/>
      <c r="P31" s="3">
        <f>SUM(C31:O31)</f>
        <v>135997.38999999998</v>
      </c>
    </row>
    <row r="32" spans="1:16" s="1" customFormat="1" ht="12.75">
      <c r="A32" s="5" t="s">
        <v>619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>
        <f>N1+P31-P30</f>
        <v>23649.409999999974</v>
      </c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45" t="s">
        <v>692</v>
      </c>
      <c r="C34" s="46"/>
      <c r="D34" s="46"/>
      <c r="E34" s="46"/>
      <c r="F34" s="47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8" ht="12.75">
      <c r="G38" s="2" t="s">
        <v>627</v>
      </c>
    </row>
  </sheetData>
  <sheetProtection/>
  <mergeCells count="1">
    <mergeCell ref="B34:F34"/>
  </mergeCells>
  <printOptions/>
  <pageMargins left="0.7" right="0.7" top="0.75" bottom="0.75" header="0.3" footer="0.3"/>
  <pageSetup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A22" sqref="A22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8.875" style="2" customWidth="1"/>
    <col min="7" max="7" width="8.375" style="2" customWidth="1"/>
    <col min="8" max="8" width="9.125" style="2" customWidth="1"/>
    <col min="9" max="9" width="7.25390625" style="2" customWidth="1"/>
    <col min="10" max="11" width="9.125" style="2" customWidth="1"/>
    <col min="12" max="12" width="10.375" style="2" customWidth="1"/>
    <col min="13" max="16384" width="9.125" style="2" customWidth="1"/>
  </cols>
  <sheetData>
    <row r="1" spans="1:16" s="1" customFormat="1" ht="12.75">
      <c r="A1" s="5" t="s">
        <v>621</v>
      </c>
      <c r="B1" s="5">
        <v>1502.25</v>
      </c>
      <c r="C1" s="5"/>
      <c r="D1" s="5"/>
      <c r="E1" s="5"/>
      <c r="F1" s="5"/>
      <c r="G1" s="5"/>
      <c r="H1" s="5"/>
      <c r="I1" s="5"/>
      <c r="J1" s="5"/>
      <c r="K1" s="5" t="s">
        <v>61</v>
      </c>
      <c r="L1" s="5"/>
      <c r="M1" s="5" t="s">
        <v>816</v>
      </c>
      <c r="N1" s="5"/>
      <c r="O1" s="5"/>
      <c r="P1" s="5"/>
    </row>
    <row r="2" spans="1:16" ht="12.75">
      <c r="A2" s="3" t="s">
        <v>620</v>
      </c>
      <c r="B2" s="6">
        <f>PRODUCT(B1,10.65)</f>
        <v>15998.9625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/>
      <c r="F4" s="3"/>
      <c r="G4" s="3"/>
      <c r="H4" s="3">
        <f>B4*B1</f>
        <v>2253.375</v>
      </c>
      <c r="I4" s="3">
        <v>2253.38</v>
      </c>
      <c r="J4" s="3">
        <v>2253.38</v>
      </c>
      <c r="K4" s="3">
        <v>2253.38</v>
      </c>
      <c r="L4" s="3"/>
      <c r="M4" s="3"/>
      <c r="N4" s="3"/>
      <c r="O4" s="3"/>
      <c r="P4" s="3">
        <f aca="true" t="shared" si="0" ref="P4:P9">SUM(C4:O4)</f>
        <v>9013.515</v>
      </c>
    </row>
    <row r="5" spans="1:16" ht="12.75">
      <c r="A5" s="3" t="s">
        <v>650</v>
      </c>
      <c r="B5" s="3">
        <v>1.5</v>
      </c>
      <c r="C5" s="3"/>
      <c r="D5" s="3"/>
      <c r="E5" s="3"/>
      <c r="F5" s="3"/>
      <c r="G5" s="3"/>
      <c r="H5" s="3">
        <f>B5*B1</f>
        <v>2253.375</v>
      </c>
      <c r="I5" s="3">
        <v>2253.38</v>
      </c>
      <c r="J5" s="3">
        <v>2253.38</v>
      </c>
      <c r="K5" s="3">
        <v>2253.38</v>
      </c>
      <c r="L5" s="3"/>
      <c r="M5" s="3"/>
      <c r="N5" s="3"/>
      <c r="O5" s="3"/>
      <c r="P5" s="3">
        <f t="shared" si="0"/>
        <v>9013.515</v>
      </c>
    </row>
    <row r="6" spans="1:16" ht="12.75">
      <c r="A6" s="3" t="s">
        <v>611</v>
      </c>
      <c r="B6" s="3">
        <v>1.5</v>
      </c>
      <c r="C6" s="3"/>
      <c r="D6" s="3"/>
      <c r="E6" s="3"/>
      <c r="F6" s="3"/>
      <c r="G6" s="3"/>
      <c r="H6" s="3">
        <f>B6*B1</f>
        <v>2253.375</v>
      </c>
      <c r="I6" s="3">
        <v>2253.38</v>
      </c>
      <c r="J6" s="3">
        <v>2253.38</v>
      </c>
      <c r="K6" s="3">
        <v>2253.38</v>
      </c>
      <c r="L6" s="3"/>
      <c r="M6" s="3"/>
      <c r="N6" s="3"/>
      <c r="O6" s="3"/>
      <c r="P6" s="3">
        <f t="shared" si="0"/>
        <v>9013.515</v>
      </c>
    </row>
    <row r="7" spans="1:16" ht="22.5">
      <c r="A7" s="4" t="s">
        <v>720</v>
      </c>
      <c r="B7" s="3">
        <v>0</v>
      </c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 t="shared" si="0"/>
        <v>0</v>
      </c>
    </row>
    <row r="8" spans="1:16" ht="12.75">
      <c r="A8" s="3" t="s">
        <v>729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2.75">
      <c r="A9" s="3" t="s">
        <v>810</v>
      </c>
      <c r="B9" s="3"/>
      <c r="C9" s="3"/>
      <c r="D9" s="3"/>
      <c r="E9" s="3"/>
      <c r="F9" s="3"/>
      <c r="G9" s="3"/>
      <c r="H9" s="3">
        <v>201.5</v>
      </c>
      <c r="I9" s="3"/>
      <c r="J9" s="3"/>
      <c r="K9" s="3"/>
      <c r="L9" s="3"/>
      <c r="M9" s="3"/>
      <c r="N9" s="3"/>
      <c r="O9" s="3"/>
      <c r="P9" s="3">
        <f t="shared" si="0"/>
        <v>201.5</v>
      </c>
    </row>
    <row r="10" spans="1:16" ht="12.75">
      <c r="A10" s="3" t="s">
        <v>740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aca="true" t="shared" si="1" ref="P10:P16">SUM(C10:O10)</f>
        <v>0</v>
      </c>
    </row>
    <row r="11" spans="1:16" ht="12.75">
      <c r="A11" s="3" t="s">
        <v>634</v>
      </c>
      <c r="B11" s="3">
        <v>0.6</v>
      </c>
      <c r="C11" s="3"/>
      <c r="D11" s="3"/>
      <c r="E11" s="3"/>
      <c r="F11" s="3"/>
      <c r="G11" s="3"/>
      <c r="H11" s="3">
        <f>B11*B1</f>
        <v>901.35</v>
      </c>
      <c r="I11" s="3">
        <v>901.35</v>
      </c>
      <c r="J11" s="3">
        <v>901.35</v>
      </c>
      <c r="K11" s="3">
        <v>901.35</v>
      </c>
      <c r="L11" s="3"/>
      <c r="M11" s="3"/>
      <c r="N11" s="3"/>
      <c r="O11" s="3"/>
      <c r="P11" s="3">
        <f t="shared" si="1"/>
        <v>3605.4</v>
      </c>
    </row>
    <row r="12" spans="1:16" ht="12.75">
      <c r="A12" s="3" t="s">
        <v>672</v>
      </c>
      <c r="B12" s="3">
        <v>0.4</v>
      </c>
      <c r="C12" s="3"/>
      <c r="D12" s="3"/>
      <c r="E12" s="3"/>
      <c r="F12" s="3"/>
      <c r="G12" s="3"/>
      <c r="H12" s="3">
        <f>B12*B1</f>
        <v>600.9</v>
      </c>
      <c r="I12" s="3">
        <v>600.9</v>
      </c>
      <c r="J12" s="3">
        <v>600.9</v>
      </c>
      <c r="K12" s="3">
        <v>600.9</v>
      </c>
      <c r="L12" s="3"/>
      <c r="M12" s="3"/>
      <c r="N12" s="3"/>
      <c r="O12" s="3"/>
      <c r="P12" s="3">
        <f t="shared" si="1"/>
        <v>2403.6</v>
      </c>
    </row>
    <row r="13" spans="1:16" ht="12.75">
      <c r="A13" s="3" t="s">
        <v>45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 t="s">
        <v>722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1"/>
        <v>0</v>
      </c>
    </row>
    <row r="15" spans="1:16" ht="12.75">
      <c r="A15" s="3" t="s">
        <v>709</v>
      </c>
      <c r="B15" s="3"/>
      <c r="C15" s="3"/>
      <c r="D15" s="3"/>
      <c r="E15" s="3"/>
      <c r="F15" s="3"/>
      <c r="G15" s="3"/>
      <c r="H15" s="3"/>
      <c r="I15" s="3"/>
      <c r="J15" s="3"/>
      <c r="K15" s="3">
        <v>79.5</v>
      </c>
      <c r="L15" s="3"/>
      <c r="M15" s="3"/>
      <c r="N15" s="3"/>
      <c r="O15" s="3"/>
      <c r="P15" s="3">
        <f t="shared" si="1"/>
        <v>79.5</v>
      </c>
    </row>
    <row r="16" spans="1:16" ht="12.75">
      <c r="A16" s="3" t="s">
        <v>710</v>
      </c>
      <c r="B16" s="3"/>
      <c r="C16" s="3"/>
      <c r="D16" s="3"/>
      <c r="E16" s="3"/>
      <c r="F16" s="3"/>
      <c r="G16" s="3"/>
      <c r="H16" s="3"/>
      <c r="I16" s="3"/>
      <c r="J16" s="3"/>
      <c r="K16" s="3">
        <v>26.5</v>
      </c>
      <c r="L16" s="3"/>
      <c r="M16" s="3"/>
      <c r="N16" s="3"/>
      <c r="O16" s="3"/>
      <c r="P16" s="3">
        <f t="shared" si="1"/>
        <v>26.5</v>
      </c>
    </row>
    <row r="17" spans="1:16" ht="12.75">
      <c r="A17" s="3" t="s">
        <v>716</v>
      </c>
      <c r="B17" s="3"/>
      <c r="C17" s="3"/>
      <c r="D17" s="3"/>
      <c r="E17" s="3"/>
      <c r="F17" s="3"/>
      <c r="G17" s="3"/>
      <c r="H17" s="3"/>
      <c r="I17" s="3"/>
      <c r="J17" s="3"/>
      <c r="K17" s="3">
        <v>106</v>
      </c>
      <c r="L17" s="3"/>
      <c r="M17" s="3"/>
      <c r="N17" s="3"/>
      <c r="O17" s="3"/>
      <c r="P17" s="3">
        <f>SUM(B17:O17)</f>
        <v>106</v>
      </c>
    </row>
    <row r="18" spans="1:16" ht="22.5">
      <c r="A18" s="4" t="s">
        <v>786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2.5">
      <c r="A19" s="4" t="s">
        <v>794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4" t="s">
        <v>763</v>
      </c>
      <c r="B20" s="3"/>
      <c r="C20" s="3"/>
      <c r="D20" s="3"/>
      <c r="E20" s="3"/>
      <c r="F20" s="3"/>
      <c r="G20" s="3"/>
      <c r="H20" s="3"/>
      <c r="I20" s="3"/>
      <c r="J20" s="3">
        <v>804</v>
      </c>
      <c r="K20" s="3"/>
      <c r="L20" s="3"/>
      <c r="M20" s="3"/>
      <c r="N20" s="3"/>
      <c r="O20" s="3"/>
      <c r="P20" s="3">
        <v>804</v>
      </c>
    </row>
    <row r="21" spans="1:16" ht="12.75">
      <c r="A21" s="3" t="s">
        <v>756</v>
      </c>
      <c r="B21" s="3"/>
      <c r="C21" s="3"/>
      <c r="D21" s="3"/>
      <c r="E21" s="3"/>
      <c r="F21" s="3"/>
      <c r="G21" s="3"/>
      <c r="H21" s="3"/>
      <c r="I21" s="3"/>
      <c r="J21" s="3"/>
      <c r="K21" s="3">
        <f>945.58+9682</f>
        <v>10627.58</v>
      </c>
      <c r="L21" s="3"/>
      <c r="M21" s="3"/>
      <c r="N21" s="3"/>
      <c r="O21" s="3"/>
      <c r="P21" s="3">
        <f>SUM(G21:O21)</f>
        <v>10627.58</v>
      </c>
    </row>
    <row r="22" spans="1:16" ht="12.75">
      <c r="A22" s="4" t="s">
        <v>530</v>
      </c>
      <c r="B22" s="3"/>
      <c r="C22" s="3"/>
      <c r="D22" s="3"/>
      <c r="E22" s="3"/>
      <c r="F22" s="3"/>
      <c r="G22" s="3"/>
      <c r="H22" s="3"/>
      <c r="I22" s="3"/>
      <c r="J22" s="3">
        <v>781.44</v>
      </c>
      <c r="K22" s="3"/>
      <c r="L22" s="3"/>
      <c r="M22" s="3"/>
      <c r="N22" s="3"/>
      <c r="O22" s="3"/>
      <c r="P22" s="3">
        <v>781.44</v>
      </c>
    </row>
    <row r="23" spans="1:16" ht="12.75">
      <c r="A23" s="4" t="s">
        <v>773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>SUM(D23:O23)</f>
        <v>0</v>
      </c>
    </row>
    <row r="24" spans="1:16" ht="19.5" customHeight="1">
      <c r="A24" s="4" t="s">
        <v>689</v>
      </c>
      <c r="B24" s="3"/>
      <c r="C24" s="3"/>
      <c r="D24" s="3"/>
      <c r="E24" s="3"/>
      <c r="F24" s="3"/>
      <c r="G24" s="3"/>
      <c r="H24" s="3">
        <v>1356</v>
      </c>
      <c r="I24" s="3">
        <v>1356</v>
      </c>
      <c r="J24" s="3">
        <v>1356</v>
      </c>
      <c r="K24" s="3">
        <v>1356</v>
      </c>
      <c r="L24" s="3"/>
      <c r="M24" s="3"/>
      <c r="N24" s="3"/>
      <c r="O24" s="3"/>
      <c r="P24" s="3">
        <f>SUM(C24:O24)</f>
        <v>5424</v>
      </c>
    </row>
    <row r="25" spans="1:16" ht="23.25" customHeight="1">
      <c r="A25" s="4" t="s">
        <v>417</v>
      </c>
      <c r="B25" s="3"/>
      <c r="C25" s="3"/>
      <c r="D25" s="3"/>
      <c r="E25" s="3"/>
      <c r="F25" s="3"/>
      <c r="G25" s="3"/>
      <c r="H25" s="3">
        <v>2712</v>
      </c>
      <c r="I25" s="3">
        <v>2712</v>
      </c>
      <c r="J25" s="3">
        <v>2712</v>
      </c>
      <c r="K25" s="3">
        <v>2712</v>
      </c>
      <c r="L25" s="3"/>
      <c r="M25" s="3"/>
      <c r="N25" s="3"/>
      <c r="O25" s="3"/>
      <c r="P25" s="3">
        <f>SUM(H25:O25)</f>
        <v>10848</v>
      </c>
    </row>
    <row r="26" spans="1:16" ht="19.5" customHeight="1">
      <c r="A26" s="4" t="s">
        <v>183</v>
      </c>
      <c r="B26" s="3"/>
      <c r="C26" s="3"/>
      <c r="D26" s="3"/>
      <c r="E26" s="3"/>
      <c r="F26" s="3"/>
      <c r="G26" s="3"/>
      <c r="H26" s="3"/>
      <c r="I26" s="3"/>
      <c r="J26" s="3"/>
      <c r="K26" s="3">
        <v>195.36</v>
      </c>
      <c r="L26" s="3"/>
      <c r="M26" s="3"/>
      <c r="N26" s="3"/>
      <c r="O26" s="3"/>
      <c r="P26" s="3">
        <v>195.36</v>
      </c>
    </row>
    <row r="27" spans="1:16" ht="19.5" customHeight="1">
      <c r="A27" s="4" t="s">
        <v>600</v>
      </c>
      <c r="B27" s="3"/>
      <c r="C27" s="3"/>
      <c r="D27" s="3"/>
      <c r="E27" s="3"/>
      <c r="F27" s="3"/>
      <c r="G27" s="3"/>
      <c r="H27" s="3"/>
      <c r="I27" s="3"/>
      <c r="J27" s="3"/>
      <c r="K27" s="3">
        <v>5073.47</v>
      </c>
      <c r="L27" s="3"/>
      <c r="M27" s="3"/>
      <c r="N27" s="3"/>
      <c r="O27" s="3"/>
      <c r="P27" s="3">
        <v>5073.47</v>
      </c>
    </row>
    <row r="28" spans="1:16" ht="19.5" customHeight="1">
      <c r="A28" s="4" t="s">
        <v>152</v>
      </c>
      <c r="B28" s="3"/>
      <c r="C28" s="3"/>
      <c r="D28" s="3"/>
      <c r="E28" s="3"/>
      <c r="F28" s="3"/>
      <c r="G28" s="3"/>
      <c r="H28" s="3"/>
      <c r="I28" s="3"/>
      <c r="J28" s="3">
        <v>28226</v>
      </c>
      <c r="K28" s="3"/>
      <c r="L28" s="3"/>
      <c r="M28" s="3"/>
      <c r="N28" s="3"/>
      <c r="O28" s="3"/>
      <c r="P28" s="3">
        <v>28226</v>
      </c>
    </row>
    <row r="29" spans="1:16" ht="19.5" customHeight="1">
      <c r="A29" s="4" t="s">
        <v>563</v>
      </c>
      <c r="B29" s="3"/>
      <c r="C29" s="3"/>
      <c r="D29" s="3"/>
      <c r="E29" s="3"/>
      <c r="F29" s="3"/>
      <c r="G29" s="3"/>
      <c r="H29" s="3"/>
      <c r="I29" s="3"/>
      <c r="J29" s="3">
        <v>1041.44</v>
      </c>
      <c r="K29" s="3"/>
      <c r="L29" s="3"/>
      <c r="M29" s="3"/>
      <c r="N29" s="3"/>
      <c r="O29" s="3"/>
      <c r="P29" s="3">
        <v>1041.44</v>
      </c>
    </row>
    <row r="30" spans="1:16" ht="19.5" customHeight="1">
      <c r="A30" s="4" t="s">
        <v>775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4" t="s">
        <v>691</v>
      </c>
      <c r="B31" s="3"/>
      <c r="C31" s="3"/>
      <c r="D31" s="3"/>
      <c r="E31" s="3"/>
      <c r="F31" s="3"/>
      <c r="G31" s="3"/>
      <c r="H31" s="3">
        <v>315.47</v>
      </c>
      <c r="I31" s="3">
        <v>175.26</v>
      </c>
      <c r="J31" s="3">
        <v>175.26</v>
      </c>
      <c r="K31" s="3">
        <v>175.26</v>
      </c>
      <c r="L31" s="3"/>
      <c r="M31" s="3"/>
      <c r="N31" s="3"/>
      <c r="O31" s="3"/>
      <c r="P31" s="3">
        <f>SUM(C31:O31)</f>
        <v>841.25</v>
      </c>
    </row>
    <row r="32" spans="1:16" ht="12.75">
      <c r="A32" s="3" t="s">
        <v>614</v>
      </c>
      <c r="B32" s="3"/>
      <c r="C32" s="3">
        <f aca="true" t="shared" si="2" ref="C32:P32">SUM(C4:C31)</f>
        <v>0</v>
      </c>
      <c r="D32" s="6">
        <f t="shared" si="2"/>
        <v>0</v>
      </c>
      <c r="E32" s="3">
        <f t="shared" si="2"/>
        <v>0</v>
      </c>
      <c r="F32" s="3">
        <f t="shared" si="2"/>
        <v>0</v>
      </c>
      <c r="G32" s="6">
        <f t="shared" si="2"/>
        <v>0</v>
      </c>
      <c r="H32" s="6">
        <f t="shared" si="2"/>
        <v>12847.345</v>
      </c>
      <c r="I32" s="3">
        <f t="shared" si="2"/>
        <v>12505.650000000001</v>
      </c>
      <c r="J32" s="3">
        <f t="shared" si="2"/>
        <v>43358.530000000006</v>
      </c>
      <c r="K32" s="3">
        <f t="shared" si="2"/>
        <v>28614.06</v>
      </c>
      <c r="L32" s="3">
        <f t="shared" si="2"/>
        <v>0</v>
      </c>
      <c r="M32" s="3">
        <f t="shared" si="2"/>
        <v>0</v>
      </c>
      <c r="N32" s="3">
        <f t="shared" si="2"/>
        <v>0</v>
      </c>
      <c r="O32" s="3">
        <f t="shared" si="2"/>
        <v>0</v>
      </c>
      <c r="P32" s="6">
        <f t="shared" si="2"/>
        <v>97325.585</v>
      </c>
    </row>
    <row r="33" spans="1:16" ht="12.75">
      <c r="A33" s="3" t="s">
        <v>618</v>
      </c>
      <c r="B33" s="3"/>
      <c r="C33" s="3"/>
      <c r="D33" s="3"/>
      <c r="E33" s="3"/>
      <c r="F33" s="3"/>
      <c r="G33" s="3"/>
      <c r="H33" s="3">
        <v>542.64</v>
      </c>
      <c r="I33" s="3">
        <v>19375.99</v>
      </c>
      <c r="J33" s="3">
        <v>14582.45</v>
      </c>
      <c r="K33" s="3">
        <v>16092.26</v>
      </c>
      <c r="L33" s="3"/>
      <c r="M33" s="3"/>
      <c r="N33" s="3"/>
      <c r="O33" s="3"/>
      <c r="P33" s="3">
        <f>SUM(C33:O33)</f>
        <v>50593.340000000004</v>
      </c>
    </row>
    <row r="34" spans="1:16" s="1" customFormat="1" ht="12.75">
      <c r="A34" s="5" t="s">
        <v>619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>
        <f>N1+P33-P32</f>
        <v>-46732.245</v>
      </c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45" t="s">
        <v>692</v>
      </c>
      <c r="C36" s="46"/>
      <c r="D36" s="46"/>
      <c r="E36" s="46"/>
      <c r="F36" s="47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40" ht="12.75">
      <c r="G40" s="2" t="s">
        <v>627</v>
      </c>
    </row>
  </sheetData>
  <sheetProtection/>
  <mergeCells count="1">
    <mergeCell ref="B36:F36"/>
  </mergeCells>
  <printOptions/>
  <pageMargins left="0.7" right="0.7" top="0.75" bottom="0.75" header="0.3" footer="0.3"/>
  <pageSetup orientation="landscape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5">
      <selection activeCell="A29" sqref="A29"/>
    </sheetView>
  </sheetViews>
  <sheetFormatPr defaultColWidth="9.125" defaultRowHeight="12.75"/>
  <cols>
    <col min="1" max="1" width="34.375" style="2" customWidth="1"/>
    <col min="2" max="2" width="11.375" style="2" customWidth="1"/>
    <col min="3" max="3" width="7.25390625" style="2" customWidth="1"/>
    <col min="4" max="4" width="8.75390625" style="2" customWidth="1"/>
    <col min="5" max="5" width="7.125" style="2" customWidth="1"/>
    <col min="6" max="6" width="8.875" style="2" customWidth="1"/>
    <col min="7" max="7" width="8.375" style="2" customWidth="1"/>
    <col min="8" max="8" width="9.125" style="2" customWidth="1"/>
    <col min="9" max="9" width="7.25390625" style="2" customWidth="1"/>
    <col min="10" max="11" width="9.125" style="2" customWidth="1"/>
    <col min="12" max="12" width="10.375" style="2" customWidth="1"/>
    <col min="13" max="16384" width="9.125" style="2" customWidth="1"/>
  </cols>
  <sheetData>
    <row r="1" spans="1:16" s="1" customFormat="1" ht="12.75">
      <c r="A1" s="5" t="s">
        <v>621</v>
      </c>
      <c r="B1" s="5">
        <v>1973.2</v>
      </c>
      <c r="C1" s="5"/>
      <c r="D1" s="5"/>
      <c r="E1" s="5"/>
      <c r="F1" s="5"/>
      <c r="G1" s="5"/>
      <c r="H1" s="5"/>
      <c r="I1" s="5"/>
      <c r="J1" s="5"/>
      <c r="K1" s="5" t="s">
        <v>477</v>
      </c>
      <c r="L1" s="5"/>
      <c r="M1" s="5" t="s">
        <v>816</v>
      </c>
      <c r="N1" s="5"/>
      <c r="O1" s="5"/>
      <c r="P1" s="5"/>
    </row>
    <row r="2" spans="1:16" ht="12.75">
      <c r="A2" s="3" t="s">
        <v>620</v>
      </c>
      <c r="B2" s="6">
        <f>PRODUCT(B1,10.65)</f>
        <v>21014.58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/>
      <c r="F4" s="3"/>
      <c r="G4" s="3"/>
      <c r="H4" s="3">
        <f>B4*B1</f>
        <v>2959.8</v>
      </c>
      <c r="I4" s="3">
        <v>2959.8</v>
      </c>
      <c r="J4" s="3">
        <v>2959.8</v>
      </c>
      <c r="K4" s="3">
        <v>2959.8</v>
      </c>
      <c r="L4" s="3"/>
      <c r="M4" s="3"/>
      <c r="N4" s="3"/>
      <c r="O4" s="3"/>
      <c r="P4" s="3">
        <f aca="true" t="shared" si="0" ref="P4:P9">SUM(C4:O4)</f>
        <v>11839.2</v>
      </c>
    </row>
    <row r="5" spans="1:16" ht="12.75">
      <c r="A5" s="3" t="s">
        <v>650</v>
      </c>
      <c r="B5" s="3">
        <v>1.6</v>
      </c>
      <c r="C5" s="3"/>
      <c r="D5" s="3"/>
      <c r="E5" s="3"/>
      <c r="F5" s="3"/>
      <c r="G5" s="3"/>
      <c r="H5" s="3">
        <f>B5*B1</f>
        <v>3157.1200000000003</v>
      </c>
      <c r="I5" s="3">
        <v>3157.12</v>
      </c>
      <c r="J5" s="3">
        <v>3157.12</v>
      </c>
      <c r="K5" s="3">
        <v>3157.12</v>
      </c>
      <c r="L5" s="3"/>
      <c r="M5" s="3"/>
      <c r="N5" s="3"/>
      <c r="O5" s="3"/>
      <c r="P5" s="3">
        <f t="shared" si="0"/>
        <v>12628.48</v>
      </c>
    </row>
    <row r="6" spans="1:16" ht="12.75">
      <c r="A6" s="3" t="s">
        <v>611</v>
      </c>
      <c r="B6" s="3">
        <v>1.5</v>
      </c>
      <c r="C6" s="3"/>
      <c r="D6" s="3"/>
      <c r="E6" s="3"/>
      <c r="F6" s="3"/>
      <c r="G6" s="3"/>
      <c r="H6" s="3">
        <f>B6*B1</f>
        <v>2959.8</v>
      </c>
      <c r="I6" s="3">
        <v>2959.8</v>
      </c>
      <c r="J6" s="3">
        <v>2959.8</v>
      </c>
      <c r="K6" s="3">
        <v>2959.8</v>
      </c>
      <c r="L6" s="3"/>
      <c r="M6" s="3"/>
      <c r="N6" s="3"/>
      <c r="O6" s="3"/>
      <c r="P6" s="3">
        <f t="shared" si="0"/>
        <v>11839.2</v>
      </c>
    </row>
    <row r="7" spans="1:16" ht="22.5">
      <c r="A7" s="4" t="s">
        <v>720</v>
      </c>
      <c r="B7" s="3">
        <v>0</v>
      </c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>
        <f t="shared" si="0"/>
        <v>0</v>
      </c>
    </row>
    <row r="8" spans="1:16" ht="12.75">
      <c r="A8" s="3" t="s">
        <v>729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2.75">
      <c r="A9" s="3" t="s">
        <v>810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2.75">
      <c r="A10" s="3" t="s">
        <v>45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aca="true" t="shared" si="1" ref="P10:P15">SUM(C10:O10)</f>
        <v>0</v>
      </c>
    </row>
    <row r="11" spans="1:16" ht="12.75">
      <c r="A11" s="3" t="s">
        <v>634</v>
      </c>
      <c r="B11" s="3">
        <v>0.6</v>
      </c>
      <c r="C11" s="3"/>
      <c r="D11" s="3"/>
      <c r="E11" s="3"/>
      <c r="F11" s="3"/>
      <c r="G11" s="3"/>
      <c r="H11" s="3">
        <f>B11*B1</f>
        <v>1183.92</v>
      </c>
      <c r="I11" s="3">
        <v>1183.92</v>
      </c>
      <c r="J11" s="3">
        <v>1183.92</v>
      </c>
      <c r="K11" s="3">
        <v>1183.92</v>
      </c>
      <c r="L11" s="3"/>
      <c r="M11" s="3"/>
      <c r="N11" s="3"/>
      <c r="O11" s="3"/>
      <c r="P11" s="3">
        <f t="shared" si="1"/>
        <v>4735.68</v>
      </c>
    </row>
    <row r="12" spans="1:16" ht="12.75">
      <c r="A12" s="3" t="s">
        <v>672</v>
      </c>
      <c r="B12" s="3">
        <v>0.4</v>
      </c>
      <c r="C12" s="3"/>
      <c r="D12" s="3"/>
      <c r="E12" s="3"/>
      <c r="F12" s="3"/>
      <c r="G12" s="3"/>
      <c r="H12" s="3">
        <f>B12*B1</f>
        <v>789.2800000000001</v>
      </c>
      <c r="I12" s="3">
        <v>789.28</v>
      </c>
      <c r="J12" s="3">
        <v>789.28</v>
      </c>
      <c r="K12" s="3">
        <v>789.28</v>
      </c>
      <c r="L12" s="3"/>
      <c r="M12" s="3"/>
      <c r="N12" s="3"/>
      <c r="O12" s="3"/>
      <c r="P12" s="3">
        <f t="shared" si="1"/>
        <v>3157.12</v>
      </c>
    </row>
    <row r="13" spans="1:16" ht="12.75">
      <c r="A13" s="3" t="s">
        <v>722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1"/>
        <v>0</v>
      </c>
    </row>
    <row r="14" spans="1:16" ht="12.75">
      <c r="A14" s="3" t="s">
        <v>709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1"/>
        <v>0</v>
      </c>
    </row>
    <row r="15" spans="1:16" ht="12.75">
      <c r="A15" s="3" t="s">
        <v>710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1"/>
        <v>0</v>
      </c>
    </row>
    <row r="16" spans="1:16" ht="12.75">
      <c r="A16" s="3" t="s">
        <v>716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>SUM(B16:O16)</f>
        <v>0</v>
      </c>
    </row>
    <row r="17" spans="1:16" ht="22.5">
      <c r="A17" s="4" t="s">
        <v>786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4" t="s">
        <v>355</v>
      </c>
      <c r="B18" s="3"/>
      <c r="C18" s="3"/>
      <c r="D18" s="3"/>
      <c r="E18" s="3"/>
      <c r="F18" s="3"/>
      <c r="G18" s="3">
        <v>1933.84</v>
      </c>
      <c r="H18" s="3"/>
      <c r="I18" s="3"/>
      <c r="J18" s="3"/>
      <c r="K18" s="3"/>
      <c r="L18" s="3"/>
      <c r="M18" s="3"/>
      <c r="N18" s="3"/>
      <c r="O18" s="3"/>
      <c r="P18" s="3">
        <f>SUM(G18:O18)</f>
        <v>1933.84</v>
      </c>
    </row>
    <row r="19" spans="1:16" ht="22.5">
      <c r="A19" s="4" t="s">
        <v>794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756</v>
      </c>
      <c r="B20" s="3"/>
      <c r="C20" s="3"/>
      <c r="D20" s="3"/>
      <c r="E20" s="3"/>
      <c r="F20" s="3"/>
      <c r="G20" s="3">
        <v>8534</v>
      </c>
      <c r="H20" s="3"/>
      <c r="I20" s="3"/>
      <c r="J20" s="3"/>
      <c r="K20" s="3"/>
      <c r="L20" s="3"/>
      <c r="M20" s="3"/>
      <c r="N20" s="3"/>
      <c r="O20" s="3"/>
      <c r="P20" s="3">
        <f>SUM(G20:O20)</f>
        <v>8534</v>
      </c>
    </row>
    <row r="21" spans="1:16" ht="12.75">
      <c r="A21" s="4" t="s">
        <v>363</v>
      </c>
      <c r="B21" s="3"/>
      <c r="C21" s="3"/>
      <c r="D21" s="3"/>
      <c r="E21" s="3"/>
      <c r="F21" s="3"/>
      <c r="G21" s="3"/>
      <c r="H21" s="3">
        <v>390.72</v>
      </c>
      <c r="I21" s="3"/>
      <c r="J21" s="3"/>
      <c r="K21" s="3"/>
      <c r="L21" s="3"/>
      <c r="M21" s="3"/>
      <c r="N21" s="3"/>
      <c r="O21" s="3"/>
      <c r="P21" s="3">
        <f>SUM(G21:O21)</f>
        <v>390.72</v>
      </c>
    </row>
    <row r="22" spans="1:16" ht="12.75">
      <c r="A22" s="3" t="s">
        <v>372</v>
      </c>
      <c r="B22" s="3"/>
      <c r="C22" s="3"/>
      <c r="D22" s="3"/>
      <c r="E22" s="3"/>
      <c r="F22" s="3"/>
      <c r="G22" s="3"/>
      <c r="H22" s="3">
        <v>30148.92</v>
      </c>
      <c r="I22" s="3"/>
      <c r="J22" s="3"/>
      <c r="K22" s="3"/>
      <c r="L22" s="3"/>
      <c r="M22" s="3"/>
      <c r="N22" s="3"/>
      <c r="O22" s="3"/>
      <c r="P22" s="3">
        <f>SUM(F22:N22)</f>
        <v>30148.92</v>
      </c>
    </row>
    <row r="23" spans="1:16" ht="12.75">
      <c r="A23" s="3" t="s">
        <v>127</v>
      </c>
      <c r="B23" s="3"/>
      <c r="C23" s="3"/>
      <c r="D23" s="3"/>
      <c r="E23" s="3"/>
      <c r="F23" s="3"/>
      <c r="G23" s="3"/>
      <c r="H23" s="3"/>
      <c r="I23" s="3">
        <v>4069.57</v>
      </c>
      <c r="J23" s="3"/>
      <c r="K23" s="3"/>
      <c r="L23" s="3"/>
      <c r="M23" s="3"/>
      <c r="N23" s="3"/>
      <c r="O23" s="3"/>
      <c r="P23" s="3">
        <v>4069.57</v>
      </c>
    </row>
    <row r="24" spans="1:16" ht="22.5">
      <c r="A24" s="4" t="s">
        <v>420</v>
      </c>
      <c r="B24" s="3"/>
      <c r="C24" s="3"/>
      <c r="D24" s="3"/>
      <c r="E24" s="3"/>
      <c r="F24" s="3"/>
      <c r="G24" s="3">
        <v>1562.88</v>
      </c>
      <c r="H24" s="3"/>
      <c r="I24" s="3"/>
      <c r="J24" s="3"/>
      <c r="K24" s="3"/>
      <c r="L24" s="3"/>
      <c r="M24" s="3"/>
      <c r="N24" s="3"/>
      <c r="O24" s="3"/>
      <c r="P24" s="3">
        <f>SUM(C24:O24)</f>
        <v>1562.88</v>
      </c>
    </row>
    <row r="25" spans="1:16" ht="22.5">
      <c r="A25" s="4" t="s">
        <v>431</v>
      </c>
      <c r="B25" s="3"/>
      <c r="C25" s="3"/>
      <c r="D25" s="3"/>
      <c r="E25" s="3"/>
      <c r="F25" s="3"/>
      <c r="G25" s="3"/>
      <c r="H25" s="3">
        <v>202.56</v>
      </c>
      <c r="I25" s="3"/>
      <c r="J25" s="3"/>
      <c r="K25" s="3"/>
      <c r="L25" s="3"/>
      <c r="M25" s="3"/>
      <c r="N25" s="3"/>
      <c r="O25" s="3"/>
      <c r="P25" s="3">
        <f>SUM(C25:O25)</f>
        <v>202.56</v>
      </c>
    </row>
    <row r="26" spans="1:16" ht="12.75">
      <c r="A26" s="4" t="s">
        <v>437</v>
      </c>
      <c r="B26" s="3"/>
      <c r="C26" s="3"/>
      <c r="D26" s="3"/>
      <c r="E26" s="3"/>
      <c r="F26" s="3"/>
      <c r="G26" s="3"/>
      <c r="H26" s="3">
        <v>225.36</v>
      </c>
      <c r="I26" s="3"/>
      <c r="J26" s="3"/>
      <c r="K26" s="3"/>
      <c r="L26" s="3"/>
      <c r="M26" s="3"/>
      <c r="N26" s="3"/>
      <c r="O26" s="3"/>
      <c r="P26" s="3">
        <f>SUM(C26:O26)</f>
        <v>225.36</v>
      </c>
    </row>
    <row r="27" spans="1:16" ht="12.75">
      <c r="A27" s="4" t="s">
        <v>461</v>
      </c>
      <c r="B27" s="3"/>
      <c r="C27" s="3"/>
      <c r="D27" s="3"/>
      <c r="E27" s="3"/>
      <c r="F27" s="3"/>
      <c r="G27" s="3"/>
      <c r="H27" s="3">
        <v>781.44</v>
      </c>
      <c r="I27" s="3"/>
      <c r="J27" s="3"/>
      <c r="K27" s="3"/>
      <c r="L27" s="3"/>
      <c r="M27" s="3"/>
      <c r="N27" s="3"/>
      <c r="O27" s="3"/>
      <c r="P27" s="3">
        <f>SUM(C27:O27)</f>
        <v>781.44</v>
      </c>
    </row>
    <row r="28" spans="1:16" ht="22.5">
      <c r="A28" s="4" t="s">
        <v>478</v>
      </c>
      <c r="B28" s="3"/>
      <c r="C28" s="3"/>
      <c r="D28" s="3"/>
      <c r="E28" s="3"/>
      <c r="F28" s="3"/>
      <c r="G28" s="3"/>
      <c r="H28" s="3">
        <v>48301</v>
      </c>
      <c r="I28" s="3"/>
      <c r="J28" s="3"/>
      <c r="K28" s="3"/>
      <c r="L28" s="3"/>
      <c r="M28" s="3"/>
      <c r="N28" s="3"/>
      <c r="O28" s="3"/>
      <c r="P28" s="3">
        <f>SUM(C28:O28)</f>
        <v>48301</v>
      </c>
    </row>
    <row r="29" spans="1:16" ht="12.75">
      <c r="A29" s="4" t="s">
        <v>773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>SUM(D29:O29)</f>
        <v>0</v>
      </c>
    </row>
    <row r="30" spans="1:16" ht="19.5" customHeight="1">
      <c r="A30" s="4" t="s">
        <v>526</v>
      </c>
      <c r="B30" s="3"/>
      <c r="C30" s="3"/>
      <c r="D30" s="3"/>
      <c r="E30" s="3"/>
      <c r="F30" s="3"/>
      <c r="G30" s="3"/>
      <c r="H30" s="3"/>
      <c r="I30" s="3"/>
      <c r="J30" s="3">
        <f>781.44+586.08</f>
        <v>1367.52</v>
      </c>
      <c r="K30" s="3"/>
      <c r="L30" s="3"/>
      <c r="M30" s="3"/>
      <c r="N30" s="3"/>
      <c r="O30" s="3"/>
      <c r="P30" s="3">
        <v>1367.52</v>
      </c>
    </row>
    <row r="31" spans="1:16" ht="19.5" customHeight="1">
      <c r="A31" s="4" t="s">
        <v>761</v>
      </c>
      <c r="B31" s="3"/>
      <c r="C31" s="3"/>
      <c r="D31" s="3"/>
      <c r="E31" s="3"/>
      <c r="F31" s="3"/>
      <c r="G31" s="3"/>
      <c r="H31" s="3"/>
      <c r="I31" s="3"/>
      <c r="J31" s="3">
        <v>127.18</v>
      </c>
      <c r="K31" s="3"/>
      <c r="L31" s="3"/>
      <c r="M31" s="3"/>
      <c r="N31" s="3"/>
      <c r="O31" s="3"/>
      <c r="P31" s="3">
        <v>127.18</v>
      </c>
    </row>
    <row r="32" spans="1:16" ht="24" customHeight="1">
      <c r="A32" s="4" t="s">
        <v>452</v>
      </c>
      <c r="B32" s="3"/>
      <c r="C32" s="3"/>
      <c r="D32" s="3"/>
      <c r="E32" s="3"/>
      <c r="F32" s="3"/>
      <c r="G32" s="3"/>
      <c r="H32" s="3"/>
      <c r="I32" s="3"/>
      <c r="J32" s="3"/>
      <c r="K32" s="3">
        <v>1092.36</v>
      </c>
      <c r="L32" s="3"/>
      <c r="M32" s="3"/>
      <c r="N32" s="3"/>
      <c r="O32" s="3"/>
      <c r="P32" s="3">
        <v>1092.36</v>
      </c>
    </row>
    <row r="33" spans="1:16" ht="24" customHeight="1">
      <c r="A33" s="4" t="s">
        <v>84</v>
      </c>
      <c r="B33" s="3"/>
      <c r="C33" s="3"/>
      <c r="D33" s="3"/>
      <c r="E33" s="3"/>
      <c r="F33" s="3"/>
      <c r="G33" s="3"/>
      <c r="H33" s="3"/>
      <c r="I33" s="3"/>
      <c r="J33" s="3">
        <v>1172.16</v>
      </c>
      <c r="K33" s="3"/>
      <c r="L33" s="3"/>
      <c r="M33" s="3"/>
      <c r="N33" s="3"/>
      <c r="O33" s="3"/>
      <c r="P33" s="3">
        <v>1172.16</v>
      </c>
    </row>
    <row r="34" spans="1:16" ht="24" customHeight="1">
      <c r="A34" s="4" t="s">
        <v>85</v>
      </c>
      <c r="B34" s="3"/>
      <c r="C34" s="3"/>
      <c r="D34" s="3"/>
      <c r="E34" s="3"/>
      <c r="F34" s="3"/>
      <c r="G34" s="3"/>
      <c r="H34" s="3"/>
      <c r="I34" s="3"/>
      <c r="J34" s="3">
        <v>781.44</v>
      </c>
      <c r="K34" s="3"/>
      <c r="L34" s="3"/>
      <c r="M34" s="3"/>
      <c r="N34" s="3"/>
      <c r="O34" s="3"/>
      <c r="P34" s="3">
        <v>781.44</v>
      </c>
    </row>
    <row r="35" spans="1:16" ht="12.75">
      <c r="A35" s="4" t="s">
        <v>691</v>
      </c>
      <c r="B35" s="3"/>
      <c r="C35" s="3"/>
      <c r="D35" s="3"/>
      <c r="E35" s="3"/>
      <c r="F35" s="3"/>
      <c r="G35" s="3"/>
      <c r="H35" s="3">
        <v>414.37</v>
      </c>
      <c r="I35" s="3">
        <v>230.2</v>
      </c>
      <c r="J35" s="3">
        <v>230.2</v>
      </c>
      <c r="K35" s="3">
        <v>230.2</v>
      </c>
      <c r="L35" s="3"/>
      <c r="M35" s="3"/>
      <c r="N35" s="3"/>
      <c r="O35" s="3"/>
      <c r="P35" s="3">
        <f>SUM(C35:O35)</f>
        <v>1104.97</v>
      </c>
    </row>
    <row r="36" spans="1:16" ht="12.75">
      <c r="A36" s="4" t="s">
        <v>575</v>
      </c>
      <c r="B36" s="3"/>
      <c r="C36" s="3"/>
      <c r="D36" s="3"/>
      <c r="E36" s="3"/>
      <c r="F36" s="3"/>
      <c r="G36" s="3"/>
      <c r="H36" s="3"/>
      <c r="I36" s="3"/>
      <c r="J36" s="3">
        <v>534.72</v>
      </c>
      <c r="K36" s="3"/>
      <c r="L36" s="3"/>
      <c r="M36" s="3"/>
      <c r="N36" s="3"/>
      <c r="O36" s="3"/>
      <c r="P36" s="3">
        <v>534.72</v>
      </c>
    </row>
    <row r="37" spans="1:16" ht="12.75">
      <c r="A37" s="4" t="s">
        <v>80</v>
      </c>
      <c r="B37" s="3"/>
      <c r="C37" s="3"/>
      <c r="D37" s="3"/>
      <c r="E37" s="3"/>
      <c r="F37" s="3"/>
      <c r="G37" s="3"/>
      <c r="H37" s="3"/>
      <c r="I37" s="3"/>
      <c r="J37" s="3">
        <v>195.36</v>
      </c>
      <c r="K37" s="3"/>
      <c r="L37" s="3"/>
      <c r="M37" s="3"/>
      <c r="N37" s="3"/>
      <c r="O37" s="3"/>
      <c r="P37" s="3">
        <v>195.36</v>
      </c>
    </row>
    <row r="38" spans="1:16" ht="22.5">
      <c r="A38" s="4" t="s">
        <v>568</v>
      </c>
      <c r="B38" s="3"/>
      <c r="C38" s="3"/>
      <c r="D38" s="3"/>
      <c r="E38" s="3"/>
      <c r="F38" s="3"/>
      <c r="G38" s="3"/>
      <c r="H38" s="3"/>
      <c r="I38" s="3"/>
      <c r="J38" s="3">
        <v>534.72</v>
      </c>
      <c r="K38" s="3"/>
      <c r="L38" s="3"/>
      <c r="M38" s="3"/>
      <c r="N38" s="3"/>
      <c r="O38" s="3"/>
      <c r="P38" s="3">
        <f>SUM(C38:O38)</f>
        <v>534.72</v>
      </c>
    </row>
    <row r="39" spans="1:16" ht="22.5">
      <c r="A39" s="4" t="s">
        <v>23</v>
      </c>
      <c r="B39" s="3"/>
      <c r="C39" s="3"/>
      <c r="D39" s="3"/>
      <c r="E39" s="3"/>
      <c r="F39" s="3"/>
      <c r="G39" s="3"/>
      <c r="H39" s="3"/>
      <c r="I39" s="3"/>
      <c r="J39" s="3"/>
      <c r="K39" s="3">
        <v>1483.08</v>
      </c>
      <c r="L39" s="3"/>
      <c r="M39" s="3"/>
      <c r="N39" s="3"/>
      <c r="O39" s="3"/>
      <c r="P39" s="3">
        <v>1483.08</v>
      </c>
    </row>
    <row r="40" spans="1:16" ht="12.75">
      <c r="A40" s="4" t="s">
        <v>689</v>
      </c>
      <c r="B40" s="3"/>
      <c r="C40" s="3"/>
      <c r="D40" s="3"/>
      <c r="E40" s="3"/>
      <c r="F40" s="3"/>
      <c r="G40" s="3"/>
      <c r="H40" s="3">
        <v>2712</v>
      </c>
      <c r="I40" s="3">
        <v>2712</v>
      </c>
      <c r="J40" s="3">
        <v>2712</v>
      </c>
      <c r="K40" s="3">
        <v>2712</v>
      </c>
      <c r="L40" s="3"/>
      <c r="M40" s="3"/>
      <c r="N40" s="3"/>
      <c r="O40" s="3"/>
      <c r="P40" s="3">
        <f>SUM(H40:O40)</f>
        <v>10848</v>
      </c>
    </row>
    <row r="41" spans="1:16" ht="33.75">
      <c r="A41" s="4" t="s">
        <v>379</v>
      </c>
      <c r="B41" s="3"/>
      <c r="C41" s="3"/>
      <c r="D41" s="3"/>
      <c r="E41" s="3"/>
      <c r="F41" s="3"/>
      <c r="G41" s="3"/>
      <c r="H41" s="3"/>
      <c r="I41" s="3"/>
      <c r="J41" s="3"/>
      <c r="K41" s="3">
        <v>2866.88</v>
      </c>
      <c r="L41" s="3"/>
      <c r="M41" s="3"/>
      <c r="N41" s="3"/>
      <c r="O41" s="3"/>
      <c r="P41" s="3">
        <v>2866.88</v>
      </c>
    </row>
    <row r="42" spans="1:16" ht="12.75">
      <c r="A42" s="4" t="s">
        <v>762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>SUM(E42:O42)</f>
        <v>0</v>
      </c>
    </row>
    <row r="43" spans="1:16" ht="12.75">
      <c r="A43" s="3" t="s">
        <v>614</v>
      </c>
      <c r="B43" s="3"/>
      <c r="C43" s="3">
        <f aca="true" t="shared" si="2" ref="C43:J43">SUM(C4:C38)</f>
        <v>0</v>
      </c>
      <c r="D43" s="6">
        <f t="shared" si="2"/>
        <v>0</v>
      </c>
      <c r="E43" s="3">
        <f t="shared" si="2"/>
        <v>0</v>
      </c>
      <c r="F43" s="3">
        <f t="shared" si="2"/>
        <v>0</v>
      </c>
      <c r="G43" s="6">
        <f t="shared" si="2"/>
        <v>12030.720000000001</v>
      </c>
      <c r="H43" s="6">
        <f t="shared" si="2"/>
        <v>91514.29</v>
      </c>
      <c r="I43" s="3">
        <f t="shared" si="2"/>
        <v>15349.690000000002</v>
      </c>
      <c r="J43" s="3">
        <f t="shared" si="2"/>
        <v>15993.220000000003</v>
      </c>
      <c r="K43" s="3">
        <f>SUM(K4:K42)</f>
        <v>19434.440000000006</v>
      </c>
      <c r="L43" s="3">
        <f>SUM(L4:L38)</f>
        <v>0</v>
      </c>
      <c r="M43" s="3">
        <f>SUM(M4:M38)</f>
        <v>0</v>
      </c>
      <c r="N43" s="3">
        <f>SUM(N4:N38)</f>
        <v>0</v>
      </c>
      <c r="O43" s="3">
        <f>SUM(O4:O38)</f>
        <v>0</v>
      </c>
      <c r="P43" s="6">
        <f>SUM(P4:P42)</f>
        <v>162458.36</v>
      </c>
    </row>
    <row r="44" spans="1:16" ht="12.75">
      <c r="A44" s="3" t="s">
        <v>618</v>
      </c>
      <c r="B44" s="3"/>
      <c r="C44" s="3"/>
      <c r="D44" s="3"/>
      <c r="E44" s="3"/>
      <c r="F44" s="3"/>
      <c r="G44" s="3"/>
      <c r="H44" s="3">
        <v>542.64</v>
      </c>
      <c r="I44" s="3">
        <v>9028.53</v>
      </c>
      <c r="J44" s="3">
        <v>18730.6</v>
      </c>
      <c r="K44" s="3">
        <v>21640.91</v>
      </c>
      <c r="L44" s="3"/>
      <c r="M44" s="3"/>
      <c r="N44" s="3"/>
      <c r="O44" s="3"/>
      <c r="P44" s="3">
        <f>SUM(H44:O44)</f>
        <v>49942.67999999999</v>
      </c>
    </row>
    <row r="45" spans="1:16" s="1" customFormat="1" ht="12.75">
      <c r="A45" s="5" t="s">
        <v>619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">
        <f>P44+P47-P43</f>
        <v>-106278.37999999999</v>
      </c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 t="s">
        <v>754</v>
      </c>
      <c r="B47" s="45" t="s">
        <v>692</v>
      </c>
      <c r="C47" s="46"/>
      <c r="D47" s="46"/>
      <c r="E47" s="46"/>
      <c r="F47" s="47"/>
      <c r="G47" s="3"/>
      <c r="H47" s="3"/>
      <c r="I47" s="3">
        <v>2079.1</v>
      </c>
      <c r="J47" s="3">
        <v>2079.1</v>
      </c>
      <c r="K47" s="3">
        <v>2079.1</v>
      </c>
      <c r="L47" s="3"/>
      <c r="M47" s="3"/>
      <c r="N47" s="3"/>
      <c r="O47" s="3"/>
      <c r="P47" s="3">
        <v>6237.3</v>
      </c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1" ht="12.75">
      <c r="G51" s="2" t="s">
        <v>627</v>
      </c>
    </row>
  </sheetData>
  <sheetProtection/>
  <mergeCells count="1">
    <mergeCell ref="B47:F47"/>
  </mergeCells>
  <printOptions/>
  <pageMargins left="0.7" right="0.7" top="0.75" bottom="0.75" header="0.3" footer="0.3"/>
  <pageSetup orientation="landscape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6">
      <selection activeCell="A25" sqref="A25"/>
    </sheetView>
  </sheetViews>
  <sheetFormatPr defaultColWidth="9.125" defaultRowHeight="12.75"/>
  <cols>
    <col min="1" max="1" width="34.375" style="2" customWidth="1"/>
    <col min="2" max="2" width="13.12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3018.97</v>
      </c>
      <c r="C1" s="5"/>
      <c r="D1" s="5"/>
      <c r="E1" s="5"/>
      <c r="F1" s="5"/>
      <c r="G1" s="5"/>
      <c r="H1" s="5"/>
      <c r="I1" s="5"/>
      <c r="J1" s="5"/>
      <c r="K1" s="5" t="s">
        <v>479</v>
      </c>
      <c r="L1" s="5"/>
      <c r="M1" s="5"/>
      <c r="N1" s="5"/>
      <c r="O1" s="5"/>
      <c r="P1" s="5"/>
    </row>
    <row r="2" spans="1:16" ht="12.75">
      <c r="A2" s="3" t="s">
        <v>620</v>
      </c>
      <c r="B2" s="6">
        <f>PRODUCT(B1,10.65)</f>
        <v>32152.0305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/>
      <c r="F4" s="3"/>
      <c r="G4" s="3"/>
      <c r="H4" s="3">
        <f>B4*B1</f>
        <v>4528.455</v>
      </c>
      <c r="I4" s="3">
        <v>4528.46</v>
      </c>
      <c r="J4" s="3">
        <v>4528.46</v>
      </c>
      <c r="K4" s="3">
        <v>4528.46</v>
      </c>
      <c r="L4" s="3"/>
      <c r="M4" s="3"/>
      <c r="N4" s="3"/>
      <c r="O4" s="3"/>
      <c r="P4" s="3">
        <f>SUM(C4:O4)</f>
        <v>18113.835</v>
      </c>
    </row>
    <row r="5" spans="1:16" ht="12.75">
      <c r="A5" s="3" t="s">
        <v>650</v>
      </c>
      <c r="B5" s="3">
        <v>1.5</v>
      </c>
      <c r="C5" s="3"/>
      <c r="D5" s="3"/>
      <c r="E5" s="3"/>
      <c r="F5" s="3"/>
      <c r="G5" s="3"/>
      <c r="H5" s="3">
        <f>B5*B1</f>
        <v>4528.455</v>
      </c>
      <c r="I5" s="3">
        <v>4528.46</v>
      </c>
      <c r="J5" s="3">
        <v>4528.46</v>
      </c>
      <c r="K5" s="3">
        <v>4528.46</v>
      </c>
      <c r="L5" s="3"/>
      <c r="M5" s="3"/>
      <c r="N5" s="3"/>
      <c r="O5" s="3"/>
      <c r="P5" s="3">
        <f>SUM(C5:O5)</f>
        <v>18113.835</v>
      </c>
    </row>
    <row r="6" spans="1:16" ht="12.75">
      <c r="A6" s="3" t="s">
        <v>611</v>
      </c>
      <c r="B6" s="3">
        <v>1.5</v>
      </c>
      <c r="C6" s="3"/>
      <c r="D6" s="3"/>
      <c r="E6" s="3"/>
      <c r="F6" s="3"/>
      <c r="G6" s="3"/>
      <c r="H6" s="3">
        <f>B6*B1</f>
        <v>4528.455</v>
      </c>
      <c r="I6" s="3">
        <v>4528.46</v>
      </c>
      <c r="J6" s="3">
        <v>4528.46</v>
      </c>
      <c r="K6" s="3">
        <v>4528.46</v>
      </c>
      <c r="L6" s="3"/>
      <c r="M6" s="3"/>
      <c r="N6" s="3"/>
      <c r="O6" s="3"/>
      <c r="P6" s="3">
        <f>SUM(C6:O6)</f>
        <v>18113.835</v>
      </c>
    </row>
    <row r="7" spans="1:16" ht="12.75">
      <c r="A7" s="3" t="s">
        <v>708</v>
      </c>
      <c r="B7" s="3">
        <v>0.4</v>
      </c>
      <c r="C7" s="3"/>
      <c r="D7" s="6"/>
      <c r="E7" s="3"/>
      <c r="F7" s="3"/>
      <c r="G7" s="3"/>
      <c r="H7" s="3">
        <f>B7*B1</f>
        <v>1207.588</v>
      </c>
      <c r="I7" s="3">
        <v>1207.59</v>
      </c>
      <c r="J7" s="3">
        <v>1207.59</v>
      </c>
      <c r="K7" s="3">
        <v>1207.59</v>
      </c>
      <c r="L7" s="3"/>
      <c r="M7" s="3"/>
      <c r="N7" s="3"/>
      <c r="O7" s="3"/>
      <c r="P7" s="6">
        <f>SUM(C7:O7)</f>
        <v>4830.358</v>
      </c>
    </row>
    <row r="8" spans="1:16" ht="12.75">
      <c r="A8" s="3" t="s">
        <v>634</v>
      </c>
      <c r="B8" s="3">
        <v>0.6</v>
      </c>
      <c r="C8" s="3"/>
      <c r="D8" s="3"/>
      <c r="E8" s="3"/>
      <c r="F8" s="3"/>
      <c r="G8" s="3"/>
      <c r="H8" s="3">
        <f>B8*B1</f>
        <v>1811.3819999999998</v>
      </c>
      <c r="I8" s="3">
        <v>1811.38</v>
      </c>
      <c r="J8" s="3">
        <v>1811.38</v>
      </c>
      <c r="K8" s="3">
        <v>1811.38</v>
      </c>
      <c r="L8" s="3"/>
      <c r="M8" s="3"/>
      <c r="N8" s="3"/>
      <c r="O8" s="3"/>
      <c r="P8" s="3">
        <f>SUM(C8:O8)</f>
        <v>7245.522</v>
      </c>
    </row>
    <row r="9" spans="1:16" ht="33.75">
      <c r="A9" s="4" t="s">
        <v>480</v>
      </c>
      <c r="B9" s="3"/>
      <c r="C9" s="3"/>
      <c r="D9" s="3"/>
      <c r="E9" s="3"/>
      <c r="F9" s="3"/>
      <c r="G9" s="3"/>
      <c r="H9" s="3">
        <v>36743</v>
      </c>
      <c r="I9" s="3"/>
      <c r="J9" s="3"/>
      <c r="K9" s="3"/>
      <c r="L9" s="3"/>
      <c r="M9" s="3"/>
      <c r="N9" s="3"/>
      <c r="O9" s="3"/>
      <c r="P9" s="3">
        <f>SUM(G9:O9)</f>
        <v>36743</v>
      </c>
    </row>
    <row r="10" spans="1:16" ht="45">
      <c r="A10" s="4" t="s">
        <v>676</v>
      </c>
      <c r="B10" s="3"/>
      <c r="C10" s="3"/>
      <c r="D10" s="3"/>
      <c r="E10" s="3"/>
      <c r="F10" s="3"/>
      <c r="G10" s="3"/>
      <c r="H10" s="3"/>
      <c r="I10" s="3"/>
      <c r="J10" s="3"/>
      <c r="K10" s="3">
        <v>9682</v>
      </c>
      <c r="L10" s="3"/>
      <c r="M10" s="3"/>
      <c r="N10" s="3"/>
      <c r="O10" s="3"/>
      <c r="P10" s="3">
        <f>SUM(C10:O10)</f>
        <v>9682</v>
      </c>
    </row>
    <row r="11" spans="1:16" ht="12.75">
      <c r="A11" s="4" t="s">
        <v>707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>SUM(G11:O11)</f>
        <v>0</v>
      </c>
    </row>
    <row r="12" spans="1:16" ht="12.75">
      <c r="A12" s="4" t="s">
        <v>709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SUM(D12:O12)</f>
        <v>0</v>
      </c>
    </row>
    <row r="13" spans="1:16" ht="12.75">
      <c r="A13" s="4" t="s">
        <v>54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4" t="s">
        <v>716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>SUM(E14:O14)</f>
        <v>0</v>
      </c>
    </row>
    <row r="15" spans="1:16" ht="12.75">
      <c r="A15" s="4" t="s">
        <v>573</v>
      </c>
      <c r="B15" s="3"/>
      <c r="C15" s="3"/>
      <c r="D15" s="3"/>
      <c r="E15" s="3"/>
      <c r="F15" s="3"/>
      <c r="G15" s="3"/>
      <c r="H15" s="3"/>
      <c r="I15" s="3"/>
      <c r="J15" s="3">
        <v>804</v>
      </c>
      <c r="K15" s="3"/>
      <c r="L15" s="3"/>
      <c r="M15" s="3"/>
      <c r="N15" s="3"/>
      <c r="O15" s="3"/>
      <c r="P15" s="3">
        <v>804</v>
      </c>
    </row>
    <row r="16" spans="1:16" ht="12.75">
      <c r="A16" s="4" t="s">
        <v>343</v>
      </c>
      <c r="B16" s="3"/>
      <c r="C16" s="3"/>
      <c r="D16" s="3"/>
      <c r="E16" s="3"/>
      <c r="F16" s="3"/>
      <c r="G16" s="3">
        <v>390.72</v>
      </c>
      <c r="H16" s="3"/>
      <c r="I16" s="3"/>
      <c r="J16" s="3"/>
      <c r="K16" s="3"/>
      <c r="L16" s="3"/>
      <c r="M16" s="3"/>
      <c r="N16" s="3"/>
      <c r="O16" s="3"/>
      <c r="P16" s="3">
        <f>SUM(C16:O16)</f>
        <v>390.72</v>
      </c>
    </row>
    <row r="17" spans="1:16" ht="12.75">
      <c r="A17" s="4" t="s">
        <v>450</v>
      </c>
      <c r="B17" s="3"/>
      <c r="C17" s="3"/>
      <c r="D17" s="3"/>
      <c r="E17" s="3"/>
      <c r="F17" s="3"/>
      <c r="G17" s="3"/>
      <c r="H17" s="3"/>
      <c r="I17" s="3"/>
      <c r="J17" s="3"/>
      <c r="K17" s="3">
        <v>204.36</v>
      </c>
      <c r="L17" s="3"/>
      <c r="M17" s="3"/>
      <c r="N17" s="3"/>
      <c r="O17" s="3"/>
      <c r="P17" s="3">
        <v>204.36</v>
      </c>
    </row>
    <row r="18" spans="1:16" ht="22.5">
      <c r="A18" s="4" t="s">
        <v>449</v>
      </c>
      <c r="B18" s="3"/>
      <c r="C18" s="3"/>
      <c r="D18" s="3"/>
      <c r="E18" s="3"/>
      <c r="F18" s="3"/>
      <c r="G18" s="3"/>
      <c r="H18" s="3"/>
      <c r="I18" s="3"/>
      <c r="J18" s="3"/>
      <c r="K18" s="3">
        <v>496.55</v>
      </c>
      <c r="L18" s="3"/>
      <c r="M18" s="3"/>
      <c r="N18" s="3"/>
      <c r="O18" s="3"/>
      <c r="P18" s="3">
        <v>496.55</v>
      </c>
    </row>
    <row r="19" spans="1:16" ht="22.5">
      <c r="A19" s="4" t="s">
        <v>33</v>
      </c>
      <c r="B19" s="3"/>
      <c r="C19" s="3"/>
      <c r="D19" s="3"/>
      <c r="E19" s="3"/>
      <c r="F19" s="3"/>
      <c r="G19" s="3"/>
      <c r="H19" s="3"/>
      <c r="I19" s="3"/>
      <c r="J19" s="3"/>
      <c r="K19" s="3">
        <v>418.72</v>
      </c>
      <c r="L19" s="3"/>
      <c r="M19" s="3"/>
      <c r="N19" s="3"/>
      <c r="O19" s="3"/>
      <c r="P19" s="3">
        <v>418.72</v>
      </c>
    </row>
    <row r="20" spans="1:16" ht="12.75">
      <c r="A20" s="4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>
        <v>1562.88</v>
      </c>
      <c r="L20" s="3"/>
      <c r="M20" s="3"/>
      <c r="N20" s="3"/>
      <c r="O20" s="3"/>
      <c r="P20" s="3">
        <v>1562.88</v>
      </c>
    </row>
    <row r="21" spans="1:16" ht="12.75">
      <c r="A21" s="4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>
        <v>1562.88</v>
      </c>
      <c r="L21" s="3"/>
      <c r="M21" s="3"/>
      <c r="N21" s="3"/>
      <c r="O21" s="3"/>
      <c r="P21" s="3">
        <v>1562.88</v>
      </c>
    </row>
    <row r="22" spans="1:16" ht="33.75">
      <c r="A22" s="4" t="s">
        <v>43</v>
      </c>
      <c r="B22" s="3"/>
      <c r="C22" s="3"/>
      <c r="D22" s="3"/>
      <c r="E22" s="3"/>
      <c r="F22" s="3"/>
      <c r="G22" s="3"/>
      <c r="H22" s="3"/>
      <c r="I22" s="3"/>
      <c r="J22" s="3"/>
      <c r="K22" s="3">
        <v>2042.88</v>
      </c>
      <c r="L22" s="3"/>
      <c r="M22" s="3"/>
      <c r="N22" s="3"/>
      <c r="O22" s="3"/>
      <c r="P22" s="3">
        <v>2042.88</v>
      </c>
    </row>
    <row r="23" spans="1:16" ht="12.75">
      <c r="A23" s="4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>
        <v>1562.88</v>
      </c>
      <c r="L23" s="3"/>
      <c r="M23" s="3"/>
      <c r="N23" s="3"/>
      <c r="O23" s="3"/>
      <c r="P23" s="3">
        <v>1562.88</v>
      </c>
    </row>
    <row r="24" spans="1:16" ht="12.75">
      <c r="A24" s="4" t="s">
        <v>595</v>
      </c>
      <c r="B24" s="3"/>
      <c r="C24" s="3"/>
      <c r="D24" s="3"/>
      <c r="E24" s="3"/>
      <c r="F24" s="3"/>
      <c r="G24" s="3"/>
      <c r="H24" s="3"/>
      <c r="I24" s="3"/>
      <c r="J24" s="3"/>
      <c r="K24" s="3">
        <v>2389.38</v>
      </c>
      <c r="L24" s="3"/>
      <c r="M24" s="3"/>
      <c r="N24" s="3"/>
      <c r="O24" s="3"/>
      <c r="P24" s="3">
        <v>2389.38</v>
      </c>
    </row>
    <row r="25" spans="1:16" ht="12.75">
      <c r="A25" s="4" t="s">
        <v>376</v>
      </c>
      <c r="B25" s="3"/>
      <c r="C25" s="3"/>
      <c r="D25" s="3"/>
      <c r="E25" s="3"/>
      <c r="F25" s="3"/>
      <c r="G25" s="3"/>
      <c r="H25" s="3"/>
      <c r="I25" s="3"/>
      <c r="J25" s="3"/>
      <c r="K25" s="3">
        <v>5276.52</v>
      </c>
      <c r="L25" s="3"/>
      <c r="M25" s="3"/>
      <c r="N25" s="3"/>
      <c r="O25" s="3"/>
      <c r="P25" s="3">
        <v>5276.52</v>
      </c>
    </row>
    <row r="26" spans="1:16" ht="12.75">
      <c r="A26" s="4" t="s">
        <v>286</v>
      </c>
      <c r="B26" s="3"/>
      <c r="C26" s="3"/>
      <c r="D26" s="3"/>
      <c r="E26" s="3"/>
      <c r="F26" s="3"/>
      <c r="G26" s="3"/>
      <c r="H26" s="3"/>
      <c r="I26" s="3"/>
      <c r="J26" s="3"/>
      <c r="K26" s="3">
        <v>1562.88</v>
      </c>
      <c r="L26" s="3"/>
      <c r="M26" s="3"/>
      <c r="N26" s="3"/>
      <c r="O26" s="3"/>
      <c r="P26" s="3">
        <v>1562.88</v>
      </c>
    </row>
    <row r="27" spans="1:16" ht="12.75">
      <c r="A27" s="4" t="s">
        <v>562</v>
      </c>
      <c r="B27" s="3"/>
      <c r="C27" s="3"/>
      <c r="D27" s="3"/>
      <c r="E27" s="3"/>
      <c r="F27" s="3"/>
      <c r="G27" s="3"/>
      <c r="H27" s="3"/>
      <c r="I27" s="3"/>
      <c r="J27" s="3">
        <v>781.44</v>
      </c>
      <c r="K27" s="3"/>
      <c r="L27" s="3"/>
      <c r="M27" s="3"/>
      <c r="N27" s="3"/>
      <c r="O27" s="3"/>
      <c r="P27" s="3">
        <v>781.44</v>
      </c>
    </row>
    <row r="28" spans="1:16" ht="12.75">
      <c r="A28" s="4" t="s">
        <v>628</v>
      </c>
      <c r="B28" s="3"/>
      <c r="C28" s="3"/>
      <c r="D28" s="3"/>
      <c r="E28" s="3"/>
      <c r="F28" s="3"/>
      <c r="G28" s="3"/>
      <c r="H28" s="3"/>
      <c r="I28" s="3">
        <v>352.21</v>
      </c>
      <c r="J28" s="3">
        <v>352.21</v>
      </c>
      <c r="K28" s="3">
        <v>352.21</v>
      </c>
      <c r="L28" s="3"/>
      <c r="M28" s="3"/>
      <c r="N28" s="3"/>
      <c r="O28" s="3"/>
      <c r="P28" s="3">
        <f>SUM(I28:O28)</f>
        <v>1056.6299999999999</v>
      </c>
    </row>
    <row r="29" spans="1:16" ht="12.75">
      <c r="A29" s="4" t="s">
        <v>689</v>
      </c>
      <c r="B29" s="3"/>
      <c r="C29" s="3"/>
      <c r="D29" s="3"/>
      <c r="E29" s="3"/>
      <c r="F29" s="3"/>
      <c r="G29" s="3"/>
      <c r="H29" s="3"/>
      <c r="I29" s="3"/>
      <c r="J29" s="3">
        <v>2712</v>
      </c>
      <c r="K29" s="3">
        <v>2712</v>
      </c>
      <c r="L29" s="3"/>
      <c r="M29" s="3"/>
      <c r="N29" s="3"/>
      <c r="O29" s="3"/>
      <c r="P29" s="3">
        <f>SUM(J29:O29)</f>
        <v>5424</v>
      </c>
    </row>
    <row r="30" spans="1:16" ht="12.75">
      <c r="A30" s="4" t="s">
        <v>448</v>
      </c>
      <c r="B30" s="3"/>
      <c r="C30" s="3"/>
      <c r="D30" s="3"/>
      <c r="E30" s="3"/>
      <c r="F30" s="3"/>
      <c r="G30" s="3"/>
      <c r="H30" s="3">
        <v>1953.6</v>
      </c>
      <c r="I30" s="3"/>
      <c r="J30" s="3"/>
      <c r="K30" s="3"/>
      <c r="L30" s="3"/>
      <c r="M30" s="3"/>
      <c r="N30" s="3"/>
      <c r="O30" s="3"/>
      <c r="P30" s="3">
        <f>SUM(E30:O30)</f>
        <v>1953.6</v>
      </c>
    </row>
    <row r="31" spans="1:16" ht="12.75">
      <c r="A31" s="3" t="s">
        <v>614</v>
      </c>
      <c r="B31" s="3"/>
      <c r="C31" s="3">
        <f aca="true" t="shared" si="0" ref="C31:P31">SUM(C4:C30)</f>
        <v>0</v>
      </c>
      <c r="D31" s="6">
        <f t="shared" si="0"/>
        <v>0</v>
      </c>
      <c r="E31" s="3">
        <f t="shared" si="0"/>
        <v>0</v>
      </c>
      <c r="F31" s="3">
        <f t="shared" si="0"/>
        <v>0</v>
      </c>
      <c r="G31" s="6">
        <f t="shared" si="0"/>
        <v>390.72</v>
      </c>
      <c r="H31" s="6">
        <f t="shared" si="0"/>
        <v>55300.935</v>
      </c>
      <c r="I31" s="3">
        <f t="shared" si="0"/>
        <v>16956.56</v>
      </c>
      <c r="J31" s="3">
        <f t="shared" si="0"/>
        <v>21254</v>
      </c>
      <c r="K31" s="3">
        <f t="shared" si="0"/>
        <v>46430.490000000005</v>
      </c>
      <c r="L31" s="3">
        <f t="shared" si="0"/>
        <v>0</v>
      </c>
      <c r="M31" s="3">
        <f t="shared" si="0"/>
        <v>0</v>
      </c>
      <c r="N31" s="3">
        <f t="shared" si="0"/>
        <v>0</v>
      </c>
      <c r="O31" s="3">
        <f t="shared" si="0"/>
        <v>0</v>
      </c>
      <c r="P31" s="6">
        <f t="shared" si="0"/>
        <v>140332.70500000005</v>
      </c>
    </row>
    <row r="32" spans="1:16" ht="12.75">
      <c r="A32" s="3" t="s">
        <v>618</v>
      </c>
      <c r="B32" s="3"/>
      <c r="C32" s="3"/>
      <c r="D32" s="3"/>
      <c r="E32" s="3"/>
      <c r="F32" s="3"/>
      <c r="G32" s="3"/>
      <c r="H32" s="3"/>
      <c r="I32" s="3">
        <v>544.97</v>
      </c>
      <c r="J32" s="3">
        <v>30826.85</v>
      </c>
      <c r="K32" s="3">
        <v>34722.13</v>
      </c>
      <c r="L32" s="3"/>
      <c r="M32" s="3"/>
      <c r="N32" s="3"/>
      <c r="O32" s="3"/>
      <c r="P32" s="3">
        <f>SUM(C32:O32)+P37</f>
        <v>67162.4</v>
      </c>
    </row>
    <row r="33" spans="1:16" s="1" customFormat="1" ht="12.75">
      <c r="A33" s="5" t="s">
        <v>619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>
        <f>N1+P32-P31</f>
        <v>-73170.30500000005</v>
      </c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45" t="s">
        <v>692</v>
      </c>
      <c r="C35" s="46"/>
      <c r="D35" s="46"/>
      <c r="E35" s="46"/>
      <c r="F35" s="47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 t="s">
        <v>62</v>
      </c>
      <c r="B37" s="3"/>
      <c r="C37" s="3"/>
      <c r="D37" s="3"/>
      <c r="E37" s="3"/>
      <c r="F37" s="3"/>
      <c r="G37" s="3"/>
      <c r="H37" s="3"/>
      <c r="I37" s="3"/>
      <c r="J37" s="3">
        <v>1068.45</v>
      </c>
      <c r="K37" s="3"/>
      <c r="L37" s="3"/>
      <c r="M37" s="3"/>
      <c r="N37" s="3"/>
      <c r="O37" s="3"/>
      <c r="P37" s="3">
        <v>1068.45</v>
      </c>
    </row>
    <row r="39" ht="12.75">
      <c r="G39" s="2" t="s">
        <v>627</v>
      </c>
    </row>
  </sheetData>
  <sheetProtection/>
  <mergeCells count="1">
    <mergeCell ref="B35:F35"/>
  </mergeCells>
  <printOptions/>
  <pageMargins left="0.7" right="0.7" top="0.75" bottom="0.75" header="0.3" footer="0.3"/>
  <pageSetup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R9" sqref="R9"/>
    </sheetView>
  </sheetViews>
  <sheetFormatPr defaultColWidth="9.125" defaultRowHeight="12.75"/>
  <cols>
    <col min="1" max="1" width="34.375" style="2" customWidth="1"/>
    <col min="2" max="2" width="13.12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2502.7</v>
      </c>
      <c r="C1" s="5"/>
      <c r="D1" s="5"/>
      <c r="E1" s="5"/>
      <c r="F1" s="5"/>
      <c r="G1" s="5"/>
      <c r="H1" s="5"/>
      <c r="I1" s="5"/>
      <c r="J1" s="5"/>
      <c r="K1" s="5" t="s">
        <v>502</v>
      </c>
      <c r="L1" s="5"/>
      <c r="M1" s="5"/>
      <c r="N1" s="5"/>
      <c r="O1" s="5"/>
      <c r="P1" s="5"/>
    </row>
    <row r="2" spans="1:16" ht="12.75">
      <c r="A2" s="3" t="s">
        <v>620</v>
      </c>
      <c r="B2" s="6">
        <f>PRODUCT(B1,10.65)</f>
        <v>26653.754999999997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/>
      <c r="D4" s="3"/>
      <c r="E4" s="3"/>
      <c r="F4" s="3"/>
      <c r="G4" s="3"/>
      <c r="H4" s="3"/>
      <c r="I4" s="3">
        <f>B4*B1</f>
        <v>3754.0499999999997</v>
      </c>
      <c r="J4" s="3">
        <f>B4*B1</f>
        <v>3754.0499999999997</v>
      </c>
      <c r="K4" s="3">
        <v>3754.05</v>
      </c>
      <c r="L4" s="3"/>
      <c r="M4" s="3"/>
      <c r="N4" s="3"/>
      <c r="O4" s="3"/>
      <c r="P4" s="3">
        <f aca="true" t="shared" si="0" ref="P4:P9">SUM(C4:O4)</f>
        <v>11262.15</v>
      </c>
    </row>
    <row r="5" spans="1:16" ht="12.75">
      <c r="A5" s="3" t="s">
        <v>650</v>
      </c>
      <c r="B5" s="3">
        <v>1.5</v>
      </c>
      <c r="C5" s="3"/>
      <c r="D5" s="3"/>
      <c r="E5" s="3"/>
      <c r="F5" s="3"/>
      <c r="G5" s="3"/>
      <c r="H5" s="3"/>
      <c r="I5" s="3">
        <v>3754.05</v>
      </c>
      <c r="J5" s="3">
        <v>3754.05</v>
      </c>
      <c r="K5" s="3">
        <v>3754.05</v>
      </c>
      <c r="L5" s="3"/>
      <c r="M5" s="3"/>
      <c r="N5" s="3"/>
      <c r="O5" s="3"/>
      <c r="P5" s="3">
        <f t="shared" si="0"/>
        <v>11262.150000000001</v>
      </c>
    </row>
    <row r="6" spans="1:16" ht="12.75">
      <c r="A6" s="3" t="s">
        <v>611</v>
      </c>
      <c r="B6" s="3">
        <v>1.5</v>
      </c>
      <c r="C6" s="3"/>
      <c r="D6" s="3"/>
      <c r="E6" s="3"/>
      <c r="F6" s="3"/>
      <c r="G6" s="3"/>
      <c r="H6" s="3"/>
      <c r="I6" s="3">
        <v>3754.05</v>
      </c>
      <c r="J6" s="3">
        <v>3754.05</v>
      </c>
      <c r="K6" s="3">
        <v>3754.05</v>
      </c>
      <c r="L6" s="3"/>
      <c r="M6" s="3"/>
      <c r="N6" s="3"/>
      <c r="O6" s="3"/>
      <c r="P6" s="3">
        <f t="shared" si="0"/>
        <v>11262.150000000001</v>
      </c>
    </row>
    <row r="7" spans="1:16" ht="12.75">
      <c r="A7" s="3" t="s">
        <v>708</v>
      </c>
      <c r="B7" s="3">
        <v>0.4</v>
      </c>
      <c r="C7" s="3"/>
      <c r="D7" s="6"/>
      <c r="E7" s="3"/>
      <c r="F7" s="3"/>
      <c r="G7" s="3"/>
      <c r="H7" s="3"/>
      <c r="I7" s="3">
        <f>B7*B1</f>
        <v>1001.0799999999999</v>
      </c>
      <c r="J7" s="3">
        <v>1001.08</v>
      </c>
      <c r="K7" s="3">
        <v>1001.08</v>
      </c>
      <c r="L7" s="3"/>
      <c r="M7" s="3"/>
      <c r="N7" s="3"/>
      <c r="O7" s="3"/>
      <c r="P7" s="6">
        <f t="shared" si="0"/>
        <v>3003.24</v>
      </c>
    </row>
    <row r="8" spans="1:16" ht="12.75">
      <c r="A8" s="3" t="s">
        <v>634</v>
      </c>
      <c r="B8" s="3">
        <v>0.6</v>
      </c>
      <c r="C8" s="3"/>
      <c r="D8" s="3"/>
      <c r="E8" s="3"/>
      <c r="F8" s="3"/>
      <c r="G8" s="3"/>
      <c r="H8" s="3"/>
      <c r="I8" s="3">
        <f>B8*B1</f>
        <v>1501.62</v>
      </c>
      <c r="J8" s="3">
        <v>1501.62</v>
      </c>
      <c r="K8" s="3">
        <v>1501.62</v>
      </c>
      <c r="L8" s="3"/>
      <c r="M8" s="3"/>
      <c r="N8" s="3"/>
      <c r="O8" s="3"/>
      <c r="P8" s="3">
        <f t="shared" si="0"/>
        <v>4504.86</v>
      </c>
    </row>
    <row r="9" spans="1:16" ht="45">
      <c r="A9" s="4" t="s">
        <v>676</v>
      </c>
      <c r="B9" s="3"/>
      <c r="C9" s="3"/>
      <c r="D9" s="3"/>
      <c r="E9" s="3"/>
      <c r="F9" s="3"/>
      <c r="G9" s="3"/>
      <c r="H9" s="3"/>
      <c r="I9" s="3"/>
      <c r="J9" s="3"/>
      <c r="K9" s="3">
        <v>9682</v>
      </c>
      <c r="L9" s="3"/>
      <c r="M9" s="3"/>
      <c r="N9" s="3"/>
      <c r="O9" s="3"/>
      <c r="P9" s="3">
        <f t="shared" si="0"/>
        <v>9682</v>
      </c>
    </row>
    <row r="10" spans="1:16" ht="12.75">
      <c r="A10" s="4" t="s">
        <v>707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SUM(G10:O10)</f>
        <v>0</v>
      </c>
    </row>
    <row r="11" spans="1:16" ht="12.75">
      <c r="A11" s="4" t="s">
        <v>709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>SUM(D11:O11)</f>
        <v>0</v>
      </c>
    </row>
    <row r="12" spans="1:16" ht="12.75">
      <c r="A12" s="4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4" t="s">
        <v>716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>SUM(E13:O13)</f>
        <v>0</v>
      </c>
    </row>
    <row r="14" spans="1:16" ht="12.75">
      <c r="A14" s="4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>
        <v>781.44</v>
      </c>
      <c r="L14" s="3"/>
      <c r="M14" s="3"/>
      <c r="N14" s="3"/>
      <c r="O14" s="3"/>
      <c r="P14" s="3">
        <v>781.44</v>
      </c>
    </row>
    <row r="15" spans="1:16" ht="12.75">
      <c r="A15" s="4" t="s">
        <v>503</v>
      </c>
      <c r="B15" s="3"/>
      <c r="C15" s="3"/>
      <c r="D15" s="3"/>
      <c r="E15" s="3"/>
      <c r="F15" s="3"/>
      <c r="G15" s="3"/>
      <c r="H15" s="3"/>
      <c r="I15" s="3"/>
      <c r="J15" s="3">
        <v>1300.48</v>
      </c>
      <c r="K15" s="3"/>
      <c r="L15" s="3"/>
      <c r="M15" s="3"/>
      <c r="N15" s="3"/>
      <c r="O15" s="3"/>
      <c r="P15" s="3">
        <v>1300.48</v>
      </c>
    </row>
    <row r="16" spans="1:16" ht="12.75">
      <c r="A16" s="4" t="s">
        <v>517</v>
      </c>
      <c r="B16" s="3"/>
      <c r="C16" s="3"/>
      <c r="D16" s="3"/>
      <c r="E16" s="3"/>
      <c r="F16" s="3"/>
      <c r="G16" s="3"/>
      <c r="H16" s="3"/>
      <c r="I16" s="3"/>
      <c r="J16" s="3">
        <v>195.36</v>
      </c>
      <c r="K16" s="3"/>
      <c r="L16" s="3"/>
      <c r="M16" s="3"/>
      <c r="N16" s="3"/>
      <c r="O16" s="3"/>
      <c r="P16" s="3">
        <f>SUM(C16:O16)</f>
        <v>195.36</v>
      </c>
    </row>
    <row r="17" spans="1:16" ht="12.75">
      <c r="A17" s="4" t="s">
        <v>689</v>
      </c>
      <c r="B17" s="3"/>
      <c r="C17" s="3"/>
      <c r="D17" s="3"/>
      <c r="E17" s="3"/>
      <c r="F17" s="3"/>
      <c r="G17" s="3"/>
      <c r="H17" s="3"/>
      <c r="I17" s="3"/>
      <c r="J17" s="3">
        <v>2712</v>
      </c>
      <c r="K17" s="3">
        <v>2712</v>
      </c>
      <c r="L17" s="3"/>
      <c r="M17" s="3"/>
      <c r="N17" s="3"/>
      <c r="O17" s="3"/>
      <c r="P17" s="3">
        <f>SUM(I17:O17)</f>
        <v>5424</v>
      </c>
    </row>
    <row r="18" spans="1:16" ht="12.75">
      <c r="A18" s="4" t="s">
        <v>603</v>
      </c>
      <c r="B18" s="3"/>
      <c r="C18" s="3"/>
      <c r="D18" s="3"/>
      <c r="E18" s="3"/>
      <c r="F18" s="3"/>
      <c r="G18" s="3"/>
      <c r="H18" s="3"/>
      <c r="I18" s="3"/>
      <c r="J18" s="3"/>
      <c r="K18" s="3">
        <v>448.72</v>
      </c>
      <c r="L18" s="3"/>
      <c r="M18" s="3"/>
      <c r="N18" s="3"/>
      <c r="O18" s="3"/>
      <c r="P18" s="3">
        <f>SUM(E18:O18)</f>
        <v>448.72</v>
      </c>
    </row>
    <row r="19" spans="1:16" ht="12.75">
      <c r="A19" s="4" t="s">
        <v>691</v>
      </c>
      <c r="B19" s="3"/>
      <c r="C19" s="3"/>
      <c r="D19" s="3"/>
      <c r="E19" s="3"/>
      <c r="F19" s="3"/>
      <c r="G19" s="3"/>
      <c r="H19" s="3"/>
      <c r="I19" s="3">
        <v>291.98</v>
      </c>
      <c r="J19" s="3">
        <v>291.98</v>
      </c>
      <c r="K19" s="3">
        <v>291.98</v>
      </c>
      <c r="L19" s="3"/>
      <c r="M19" s="3"/>
      <c r="N19" s="3"/>
      <c r="O19" s="3"/>
      <c r="P19" s="3">
        <f>SUM(I19:O19)</f>
        <v>875.94</v>
      </c>
    </row>
    <row r="20" spans="1:16" ht="12.75">
      <c r="A20" s="3" t="s">
        <v>614</v>
      </c>
      <c r="B20" s="3"/>
      <c r="C20" s="3">
        <f aca="true" t="shared" si="1" ref="C20:P20">SUM(C4:C18)</f>
        <v>0</v>
      </c>
      <c r="D20" s="6">
        <f t="shared" si="1"/>
        <v>0</v>
      </c>
      <c r="E20" s="3">
        <f t="shared" si="1"/>
        <v>0</v>
      </c>
      <c r="F20" s="3">
        <f t="shared" si="1"/>
        <v>0</v>
      </c>
      <c r="G20" s="6">
        <f t="shared" si="1"/>
        <v>0</v>
      </c>
      <c r="H20" s="6">
        <f t="shared" si="1"/>
        <v>0</v>
      </c>
      <c r="I20" s="3">
        <f t="shared" si="1"/>
        <v>13764.850000000002</v>
      </c>
      <c r="J20" s="3">
        <f>SUM(J4:J19)</f>
        <v>18264.670000000002</v>
      </c>
      <c r="K20" s="3">
        <f>SUM(K4:K19)</f>
        <v>27680.99</v>
      </c>
      <c r="L20" s="3">
        <f t="shared" si="1"/>
        <v>0</v>
      </c>
      <c r="M20" s="3">
        <f t="shared" si="1"/>
        <v>0</v>
      </c>
      <c r="N20" s="3">
        <f t="shared" si="1"/>
        <v>0</v>
      </c>
      <c r="O20" s="3">
        <f t="shared" si="1"/>
        <v>0</v>
      </c>
      <c r="P20" s="6">
        <f t="shared" si="1"/>
        <v>59126.55000000001</v>
      </c>
    </row>
    <row r="21" spans="1:16" ht="12.75">
      <c r="A21" s="3" t="s">
        <v>618</v>
      </c>
      <c r="B21" s="3"/>
      <c r="C21" s="3"/>
      <c r="D21" s="3"/>
      <c r="E21" s="3"/>
      <c r="F21" s="3"/>
      <c r="G21" s="3"/>
      <c r="H21" s="3"/>
      <c r="I21" s="3"/>
      <c r="J21" s="3">
        <v>1279.25</v>
      </c>
      <c r="K21" s="3">
        <v>22961.75</v>
      </c>
      <c r="L21" s="3"/>
      <c r="M21" s="3"/>
      <c r="N21" s="3"/>
      <c r="O21" s="3"/>
      <c r="P21" s="3">
        <f>SUM(C21:O21)</f>
        <v>24241</v>
      </c>
    </row>
    <row r="22" spans="1:16" s="1" customFormat="1" ht="12.75">
      <c r="A22" s="5" t="s">
        <v>619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>
        <f>N1+P21-P20</f>
        <v>-34885.55000000001</v>
      </c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45" t="s">
        <v>692</v>
      </c>
      <c r="C24" s="46"/>
      <c r="D24" s="46"/>
      <c r="E24" s="46"/>
      <c r="F24" s="47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8" ht="12.75">
      <c r="G28" s="2" t="s">
        <v>627</v>
      </c>
    </row>
  </sheetData>
  <sheetProtection/>
  <mergeCells count="1">
    <mergeCell ref="B24:F24"/>
  </mergeCells>
  <printOptions/>
  <pageMargins left="0.7" right="0.7" top="0.75" bottom="0.75" header="0.3" footer="0.3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4">
      <selection activeCell="P13" sqref="P13"/>
    </sheetView>
  </sheetViews>
  <sheetFormatPr defaultColWidth="9.125" defaultRowHeight="12.75"/>
  <cols>
    <col min="1" max="1" width="34.375" style="2" customWidth="1"/>
    <col min="2" max="2" width="14.2539062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2170.9</v>
      </c>
      <c r="C1" s="5"/>
      <c r="D1" s="5"/>
      <c r="E1" s="5"/>
      <c r="F1" s="5"/>
      <c r="G1" s="5"/>
      <c r="H1" s="5"/>
      <c r="I1" s="5"/>
      <c r="J1" s="5"/>
      <c r="K1" s="5" t="s">
        <v>629</v>
      </c>
      <c r="L1" s="5"/>
      <c r="M1" s="5" t="s">
        <v>811</v>
      </c>
      <c r="N1" s="5"/>
      <c r="O1" s="5"/>
      <c r="P1" s="5">
        <v>-5398.99</v>
      </c>
    </row>
    <row r="2" spans="1:16" ht="12.75">
      <c r="A2" s="3" t="s">
        <v>620</v>
      </c>
      <c r="B2" s="6">
        <f>PRODUCT(B1,11.2)</f>
        <v>24314.079999999998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3256.3500000000004</v>
      </c>
      <c r="D4" s="3">
        <f>B4*B1</f>
        <v>3256.3500000000004</v>
      </c>
      <c r="E4" s="3">
        <f>B4*B1</f>
        <v>3256.3500000000004</v>
      </c>
      <c r="F4" s="3">
        <f>B4*B1</f>
        <v>3256.3500000000004</v>
      </c>
      <c r="G4" s="3">
        <f>B4*B1</f>
        <v>3256.3500000000004</v>
      </c>
      <c r="H4" s="3">
        <f>B4*B1</f>
        <v>3256.3500000000004</v>
      </c>
      <c r="I4" s="3">
        <v>3256.35</v>
      </c>
      <c r="J4" s="3">
        <v>3256.35</v>
      </c>
      <c r="K4" s="3">
        <v>3256.35</v>
      </c>
      <c r="L4" s="3"/>
      <c r="M4" s="3"/>
      <c r="N4" s="3"/>
      <c r="O4" s="3"/>
      <c r="P4" s="3">
        <f aca="true" t="shared" si="0" ref="P4:P10">SUM(C4:O4)</f>
        <v>29307.149999999998</v>
      </c>
    </row>
    <row r="5" spans="1:16" ht="12.75">
      <c r="A5" s="3" t="s">
        <v>652</v>
      </c>
      <c r="B5" s="3">
        <v>1.5</v>
      </c>
      <c r="C5" s="3">
        <f>B5*B1</f>
        <v>3256.3500000000004</v>
      </c>
      <c r="D5" s="3">
        <f>B5*B1</f>
        <v>3256.3500000000004</v>
      </c>
      <c r="E5" s="3">
        <f>B5*B1</f>
        <v>3256.3500000000004</v>
      </c>
      <c r="F5" s="3">
        <f>B5*B1</f>
        <v>3256.3500000000004</v>
      </c>
      <c r="G5" s="3">
        <f>B5*B1</f>
        <v>3256.3500000000004</v>
      </c>
      <c r="H5" s="3">
        <f>B5*B1</f>
        <v>3256.3500000000004</v>
      </c>
      <c r="I5" s="3">
        <v>3256.35</v>
      </c>
      <c r="J5" s="3">
        <v>3256.35</v>
      </c>
      <c r="K5" s="3">
        <v>3256.35</v>
      </c>
      <c r="L5" s="3"/>
      <c r="M5" s="3"/>
      <c r="N5" s="3"/>
      <c r="O5" s="3"/>
      <c r="P5" s="3">
        <f t="shared" si="0"/>
        <v>29307.149999999998</v>
      </c>
    </row>
    <row r="6" spans="1:16" ht="12.75">
      <c r="A6" s="3" t="s">
        <v>611</v>
      </c>
      <c r="B6" s="3">
        <v>1.5</v>
      </c>
      <c r="C6" s="3">
        <f>B6*B1</f>
        <v>3256.3500000000004</v>
      </c>
      <c r="D6" s="3">
        <f>B6*B1</f>
        <v>3256.3500000000004</v>
      </c>
      <c r="E6" s="3">
        <f>B6*B1</f>
        <v>3256.3500000000004</v>
      </c>
      <c r="F6" s="3">
        <f>B6*B1</f>
        <v>3256.3500000000004</v>
      </c>
      <c r="G6" s="3">
        <f>B6*B1</f>
        <v>3256.3500000000004</v>
      </c>
      <c r="H6" s="3">
        <f>B6*B1</f>
        <v>3256.3500000000004</v>
      </c>
      <c r="I6" s="3">
        <v>3256.35</v>
      </c>
      <c r="J6" s="3">
        <v>3256.35</v>
      </c>
      <c r="K6" s="3">
        <v>3256.35</v>
      </c>
      <c r="L6" s="3"/>
      <c r="M6" s="3"/>
      <c r="N6" s="3"/>
      <c r="O6" s="3"/>
      <c r="P6" s="3">
        <f t="shared" si="0"/>
        <v>29307.149999999998</v>
      </c>
    </row>
    <row r="7" spans="1:16" ht="12.75">
      <c r="A7" s="3" t="s">
        <v>708</v>
      </c>
      <c r="B7" s="3">
        <v>0.4</v>
      </c>
      <c r="C7" s="3">
        <f>B7*B1</f>
        <v>868.3600000000001</v>
      </c>
      <c r="D7" s="3">
        <f>B7*B1</f>
        <v>868.3600000000001</v>
      </c>
      <c r="E7" s="3">
        <f>B7*B1</f>
        <v>868.3600000000001</v>
      </c>
      <c r="F7" s="3">
        <f>B7*B1</f>
        <v>868.3600000000001</v>
      </c>
      <c r="G7" s="3">
        <f>B7*B1</f>
        <v>868.3600000000001</v>
      </c>
      <c r="H7" s="3">
        <f>B7*B1</f>
        <v>868.3600000000001</v>
      </c>
      <c r="I7" s="3">
        <v>868.36</v>
      </c>
      <c r="J7" s="3">
        <v>868.36</v>
      </c>
      <c r="K7" s="3">
        <v>868.36</v>
      </c>
      <c r="L7" s="3"/>
      <c r="M7" s="3"/>
      <c r="N7" s="3"/>
      <c r="O7" s="3"/>
      <c r="P7" s="6">
        <f t="shared" si="0"/>
        <v>7815.240000000001</v>
      </c>
    </row>
    <row r="8" spans="1:16" ht="12.75">
      <c r="A8" s="3" t="s">
        <v>634</v>
      </c>
      <c r="B8" s="3">
        <v>0.6</v>
      </c>
      <c r="C8" s="3">
        <f>B8*B1</f>
        <v>1302.54</v>
      </c>
      <c r="D8" s="3">
        <f>B8*B1</f>
        <v>1302.54</v>
      </c>
      <c r="E8" s="3">
        <f>B8*B1</f>
        <v>1302.54</v>
      </c>
      <c r="F8" s="3">
        <f>B8*B1</f>
        <v>1302.54</v>
      </c>
      <c r="G8" s="3">
        <f>B8*B1</f>
        <v>1302.54</v>
      </c>
      <c r="H8" s="3">
        <f>B8*B1</f>
        <v>1302.54</v>
      </c>
      <c r="I8" s="3">
        <v>1302.54</v>
      </c>
      <c r="J8" s="3">
        <v>1302.54</v>
      </c>
      <c r="K8" s="3">
        <v>1302.54</v>
      </c>
      <c r="L8" s="3"/>
      <c r="M8" s="3"/>
      <c r="N8" s="3"/>
      <c r="O8" s="3"/>
      <c r="P8" s="3">
        <f t="shared" si="0"/>
        <v>11722.86</v>
      </c>
    </row>
    <row r="9" spans="1:16" ht="12.75">
      <c r="A9" s="3" t="s">
        <v>723</v>
      </c>
      <c r="B9" s="3"/>
      <c r="C9" s="3"/>
      <c r="D9" s="3"/>
      <c r="E9" s="3">
        <v>390.72</v>
      </c>
      <c r="F9" s="3"/>
      <c r="G9" s="3"/>
      <c r="H9" s="3">
        <v>390.72</v>
      </c>
      <c r="I9" s="3"/>
      <c r="J9" s="3"/>
      <c r="K9" s="3"/>
      <c r="L9" s="3"/>
      <c r="M9" s="3"/>
      <c r="N9" s="3"/>
      <c r="O9" s="3"/>
      <c r="P9" s="3">
        <f t="shared" si="0"/>
        <v>781.44</v>
      </c>
    </row>
    <row r="10" spans="1:16" ht="22.5">
      <c r="A10" s="4" t="s">
        <v>718</v>
      </c>
      <c r="B10" s="3"/>
      <c r="C10" s="3"/>
      <c r="D10" s="3"/>
      <c r="E10" s="3">
        <v>97.68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97.68</v>
      </c>
    </row>
    <row r="11" spans="1:16" ht="12.75">
      <c r="A11" s="3" t="s">
        <v>707</v>
      </c>
      <c r="B11" s="3"/>
      <c r="C11" s="3"/>
      <c r="D11" s="3"/>
      <c r="E11" s="3"/>
      <c r="F11" s="3">
        <v>504.5</v>
      </c>
      <c r="G11" s="3"/>
      <c r="H11" s="3"/>
      <c r="I11" s="3"/>
      <c r="J11" s="3"/>
      <c r="K11" s="3"/>
      <c r="L11" s="3"/>
      <c r="M11" s="3"/>
      <c r="N11" s="3"/>
      <c r="O11" s="3"/>
      <c r="P11" s="3">
        <v>504.5</v>
      </c>
    </row>
    <row r="12" spans="1:16" ht="22.5">
      <c r="A12" s="4" t="s">
        <v>789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SUM(C12:O12)</f>
        <v>0</v>
      </c>
    </row>
    <row r="13" spans="1:16" ht="12.75">
      <c r="A13" s="4" t="s">
        <v>45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2.5">
      <c r="A14" s="4" t="s">
        <v>870</v>
      </c>
      <c r="B14" s="3"/>
      <c r="C14" s="3"/>
      <c r="D14" s="3">
        <v>800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>SUM(C14:O14)</f>
        <v>800</v>
      </c>
    </row>
    <row r="15" spans="1:16" ht="22.5">
      <c r="A15" s="4" t="s">
        <v>794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>SUM(C15:O15)</f>
        <v>0</v>
      </c>
    </row>
    <row r="16" spans="1:16" ht="12.75">
      <c r="A16" s="3" t="s">
        <v>727</v>
      </c>
      <c r="B16" s="3"/>
      <c r="C16" s="3"/>
      <c r="D16" s="3"/>
      <c r="E16" s="3"/>
      <c r="F16" s="3"/>
      <c r="G16" s="3"/>
      <c r="H16" s="3">
        <v>9682</v>
      </c>
      <c r="I16" s="3"/>
      <c r="J16" s="3"/>
      <c r="K16" s="3"/>
      <c r="L16" s="3"/>
      <c r="M16" s="3"/>
      <c r="N16" s="3"/>
      <c r="O16" s="3"/>
      <c r="P16" s="3">
        <f>SUM(G16:O16)</f>
        <v>9682</v>
      </c>
    </row>
    <row r="17" spans="1:16" ht="33.75">
      <c r="A17" s="4" t="s">
        <v>889</v>
      </c>
      <c r="B17" s="3"/>
      <c r="C17" s="3"/>
      <c r="D17" s="3">
        <v>394.72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>SUM(C17:O17)</f>
        <v>394.72</v>
      </c>
    </row>
    <row r="18" spans="1:16" ht="12.75">
      <c r="A18" s="4" t="s">
        <v>4</v>
      </c>
      <c r="B18" s="3"/>
      <c r="C18" s="3"/>
      <c r="D18" s="3">
        <v>781.44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>SUM(C18:O18)</f>
        <v>781.44</v>
      </c>
    </row>
    <row r="19" spans="1:16" ht="22.5">
      <c r="A19" s="4" t="s">
        <v>112</v>
      </c>
      <c r="B19" s="3"/>
      <c r="C19" s="3"/>
      <c r="D19" s="3"/>
      <c r="E19" s="3">
        <v>1518.16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SUM(C19:O19)</f>
        <v>1518.16</v>
      </c>
    </row>
    <row r="20" spans="1:16" ht="12.75">
      <c r="A20" s="4" t="s">
        <v>109</v>
      </c>
      <c r="B20" s="3"/>
      <c r="C20" s="3"/>
      <c r="D20" s="3"/>
      <c r="E20" s="3">
        <v>33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SUM(C20:O20)</f>
        <v>33</v>
      </c>
    </row>
    <row r="21" spans="1:16" ht="12.75">
      <c r="A21" s="3" t="s">
        <v>135</v>
      </c>
      <c r="B21" s="3"/>
      <c r="C21" s="3"/>
      <c r="D21" s="3"/>
      <c r="E21" s="3">
        <v>271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SUM(C21:O21)</f>
        <v>271</v>
      </c>
    </row>
    <row r="22" spans="1:16" ht="12.75">
      <c r="A22" s="3" t="s">
        <v>709</v>
      </c>
      <c r="B22" s="3"/>
      <c r="C22" s="3"/>
      <c r="D22" s="3"/>
      <c r="E22" s="3"/>
      <c r="F22" s="3">
        <v>227.5</v>
      </c>
      <c r="G22" s="3"/>
      <c r="H22" s="3"/>
      <c r="I22" s="3"/>
      <c r="J22" s="3"/>
      <c r="K22" s="3"/>
      <c r="L22" s="3"/>
      <c r="M22" s="3"/>
      <c r="N22" s="3"/>
      <c r="O22" s="3"/>
      <c r="P22" s="3">
        <v>227.5</v>
      </c>
    </row>
    <row r="23" spans="1:16" ht="12.75">
      <c r="A23" s="3" t="s">
        <v>710</v>
      </c>
      <c r="B23" s="3"/>
      <c r="C23" s="3"/>
      <c r="D23" s="3"/>
      <c r="E23" s="3"/>
      <c r="F23" s="3">
        <v>47</v>
      </c>
      <c r="G23" s="3"/>
      <c r="H23" s="3"/>
      <c r="I23" s="3"/>
      <c r="J23" s="3"/>
      <c r="K23" s="3"/>
      <c r="L23" s="3"/>
      <c r="M23" s="3"/>
      <c r="N23" s="3"/>
      <c r="O23" s="3"/>
      <c r="P23" s="3">
        <v>47</v>
      </c>
    </row>
    <row r="24" spans="1:16" ht="12.75">
      <c r="A24" s="3" t="s">
        <v>722</v>
      </c>
      <c r="B24" s="3"/>
      <c r="C24" s="3"/>
      <c r="D24" s="3"/>
      <c r="E24" s="3"/>
      <c r="F24" s="3">
        <v>98</v>
      </c>
      <c r="G24" s="3"/>
      <c r="H24" s="3"/>
      <c r="I24" s="3"/>
      <c r="J24" s="3"/>
      <c r="K24" s="3"/>
      <c r="L24" s="3"/>
      <c r="M24" s="3"/>
      <c r="N24" s="3"/>
      <c r="O24" s="3"/>
      <c r="P24" s="3">
        <v>98</v>
      </c>
    </row>
    <row r="25" spans="1:16" ht="12.75">
      <c r="A25" s="3" t="s">
        <v>149</v>
      </c>
      <c r="B25" s="3"/>
      <c r="C25" s="3"/>
      <c r="D25" s="3"/>
      <c r="E25" s="3"/>
      <c r="F25" s="3">
        <v>146.52</v>
      </c>
      <c r="G25" s="3"/>
      <c r="H25" s="3"/>
      <c r="I25" s="3"/>
      <c r="J25" s="3"/>
      <c r="K25" s="3"/>
      <c r="L25" s="3"/>
      <c r="M25" s="3"/>
      <c r="N25" s="3"/>
      <c r="O25" s="3"/>
      <c r="P25" s="3">
        <v>146.52</v>
      </c>
    </row>
    <row r="26" spans="1:16" ht="22.5">
      <c r="A26" s="4" t="s">
        <v>207</v>
      </c>
      <c r="B26" s="3"/>
      <c r="C26" s="3"/>
      <c r="D26" s="3"/>
      <c r="E26" s="3"/>
      <c r="F26" s="3">
        <v>453.72</v>
      </c>
      <c r="G26" s="3"/>
      <c r="H26" s="3"/>
      <c r="I26" s="3"/>
      <c r="J26" s="3"/>
      <c r="K26" s="3"/>
      <c r="L26" s="3"/>
      <c r="M26" s="3"/>
      <c r="N26" s="3"/>
      <c r="O26" s="3"/>
      <c r="P26" s="3">
        <f>SUM(E26:O26)</f>
        <v>453.72</v>
      </c>
    </row>
    <row r="27" spans="1:16" ht="12.75">
      <c r="A27" s="3" t="s">
        <v>716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>SUM(G27:O27)</f>
        <v>0</v>
      </c>
    </row>
    <row r="28" spans="1:16" ht="12.75">
      <c r="A28" s="4" t="s">
        <v>210</v>
      </c>
      <c r="B28" s="3"/>
      <c r="C28" s="3"/>
      <c r="D28" s="3"/>
      <c r="E28" s="3"/>
      <c r="F28" s="3">
        <v>271</v>
      </c>
      <c r="G28" s="3"/>
      <c r="H28" s="3"/>
      <c r="I28" s="3"/>
      <c r="J28" s="3"/>
      <c r="K28" s="3"/>
      <c r="L28" s="3"/>
      <c r="M28" s="3"/>
      <c r="N28" s="3"/>
      <c r="O28" s="3"/>
      <c r="P28" s="3">
        <f aca="true" t="shared" si="1" ref="P28:P39">SUM(C28:O28)</f>
        <v>271</v>
      </c>
    </row>
    <row r="29" spans="1:16" ht="22.5">
      <c r="A29" s="4" t="s">
        <v>219</v>
      </c>
      <c r="B29" s="3"/>
      <c r="C29" s="3"/>
      <c r="D29" s="3"/>
      <c r="E29" s="3"/>
      <c r="F29" s="3">
        <v>1227.84</v>
      </c>
      <c r="G29" s="3"/>
      <c r="H29" s="3"/>
      <c r="I29" s="3"/>
      <c r="J29" s="3"/>
      <c r="K29" s="3"/>
      <c r="L29" s="3"/>
      <c r="M29" s="3"/>
      <c r="N29" s="3"/>
      <c r="O29" s="3"/>
      <c r="P29" s="3">
        <f t="shared" si="1"/>
        <v>1227.84</v>
      </c>
    </row>
    <row r="30" spans="1:16" ht="12.75">
      <c r="A30" s="3" t="s">
        <v>311</v>
      </c>
      <c r="B30" s="3"/>
      <c r="C30" s="3"/>
      <c r="D30" s="3"/>
      <c r="E30" s="3"/>
      <c r="F30" s="3">
        <v>432.18</v>
      </c>
      <c r="G30" s="3"/>
      <c r="H30" s="3"/>
      <c r="I30" s="3"/>
      <c r="J30" s="3"/>
      <c r="K30" s="3"/>
      <c r="L30" s="3"/>
      <c r="M30" s="3"/>
      <c r="N30" s="3"/>
      <c r="O30" s="3"/>
      <c r="P30" s="3">
        <f t="shared" si="1"/>
        <v>432.18</v>
      </c>
    </row>
    <row r="31" spans="1:16" ht="12.75">
      <c r="A31" s="3" t="s">
        <v>372</v>
      </c>
      <c r="B31" s="3"/>
      <c r="C31" s="3"/>
      <c r="D31" s="3"/>
      <c r="E31" s="3"/>
      <c r="F31" s="3"/>
      <c r="G31" s="3"/>
      <c r="H31" s="3">
        <v>29703.12</v>
      </c>
      <c r="I31" s="3"/>
      <c r="J31" s="3"/>
      <c r="K31" s="3"/>
      <c r="L31" s="3"/>
      <c r="M31" s="3"/>
      <c r="N31" s="3"/>
      <c r="O31" s="3"/>
      <c r="P31" s="3">
        <f t="shared" si="1"/>
        <v>29703.12</v>
      </c>
    </row>
    <row r="32" spans="1:16" ht="12.75">
      <c r="A32" s="3" t="s">
        <v>127</v>
      </c>
      <c r="B32" s="3"/>
      <c r="C32" s="3"/>
      <c r="D32" s="3"/>
      <c r="E32" s="3"/>
      <c r="F32" s="3"/>
      <c r="G32" s="3"/>
      <c r="H32" s="3"/>
      <c r="I32" s="3">
        <v>4069.57</v>
      </c>
      <c r="J32" s="3"/>
      <c r="K32" s="3"/>
      <c r="L32" s="3"/>
      <c r="M32" s="3"/>
      <c r="N32" s="3"/>
      <c r="O32" s="3"/>
      <c r="P32" s="3">
        <v>4069.57</v>
      </c>
    </row>
    <row r="33" spans="1:16" ht="12.75">
      <c r="A33" s="3" t="s">
        <v>312</v>
      </c>
      <c r="B33" s="3"/>
      <c r="C33" s="3"/>
      <c r="D33" s="3"/>
      <c r="E33" s="3"/>
      <c r="F33" s="3">
        <v>781.44</v>
      </c>
      <c r="G33" s="3"/>
      <c r="H33" s="3"/>
      <c r="I33" s="3"/>
      <c r="J33" s="3"/>
      <c r="K33" s="3"/>
      <c r="L33" s="3"/>
      <c r="M33" s="3"/>
      <c r="N33" s="3"/>
      <c r="O33" s="3"/>
      <c r="P33" s="3">
        <f t="shared" si="1"/>
        <v>781.44</v>
      </c>
    </row>
    <row r="34" spans="1:16" ht="33.75">
      <c r="A34" s="4" t="s">
        <v>385</v>
      </c>
      <c r="B34" s="3"/>
      <c r="C34" s="3"/>
      <c r="D34" s="3"/>
      <c r="E34" s="3"/>
      <c r="F34" s="3"/>
      <c r="G34" s="3">
        <v>1025.64</v>
      </c>
      <c r="H34" s="3"/>
      <c r="I34" s="3"/>
      <c r="J34" s="3"/>
      <c r="K34" s="3"/>
      <c r="L34" s="3"/>
      <c r="M34" s="3"/>
      <c r="N34" s="3"/>
      <c r="O34" s="3"/>
      <c r="P34" s="3">
        <f t="shared" si="1"/>
        <v>1025.64</v>
      </c>
    </row>
    <row r="35" spans="1:16" ht="12.75">
      <c r="A35" s="4" t="s">
        <v>719</v>
      </c>
      <c r="B35" s="3"/>
      <c r="C35" s="3"/>
      <c r="D35" s="3"/>
      <c r="E35" s="3"/>
      <c r="F35" s="3"/>
      <c r="G35" s="3"/>
      <c r="H35" s="3"/>
      <c r="I35" s="3"/>
      <c r="J35" s="3">
        <v>9682</v>
      </c>
      <c r="K35" s="3"/>
      <c r="L35" s="3"/>
      <c r="M35" s="3"/>
      <c r="N35" s="3"/>
      <c r="O35" s="3"/>
      <c r="P35" s="3">
        <v>9682</v>
      </c>
    </row>
    <row r="36" spans="1:16" ht="22.5">
      <c r="A36" s="4" t="s">
        <v>393</v>
      </c>
      <c r="B36" s="3"/>
      <c r="C36" s="3"/>
      <c r="D36" s="3"/>
      <c r="E36" s="3"/>
      <c r="F36" s="3"/>
      <c r="G36" s="3">
        <v>3469.44</v>
      </c>
      <c r="H36" s="3"/>
      <c r="I36" s="3"/>
      <c r="J36" s="3"/>
      <c r="K36" s="3"/>
      <c r="L36" s="3"/>
      <c r="M36" s="3"/>
      <c r="N36" s="3"/>
      <c r="O36" s="3"/>
      <c r="P36" s="3">
        <f t="shared" si="1"/>
        <v>3469.44</v>
      </c>
    </row>
    <row r="37" spans="1:16" ht="12.75">
      <c r="A37" s="4" t="s">
        <v>395</v>
      </c>
      <c r="B37" s="3"/>
      <c r="C37" s="3"/>
      <c r="D37" s="3"/>
      <c r="E37" s="3"/>
      <c r="F37" s="3"/>
      <c r="G37" s="3">
        <v>1562.88</v>
      </c>
      <c r="H37" s="3"/>
      <c r="I37" s="3"/>
      <c r="J37" s="3"/>
      <c r="K37" s="3"/>
      <c r="L37" s="3"/>
      <c r="M37" s="3"/>
      <c r="N37" s="3"/>
      <c r="O37" s="3"/>
      <c r="P37" s="3">
        <f t="shared" si="1"/>
        <v>1562.88</v>
      </c>
    </row>
    <row r="38" spans="1:16" ht="22.5">
      <c r="A38" s="4" t="s">
        <v>459</v>
      </c>
      <c r="B38" s="3"/>
      <c r="C38" s="3"/>
      <c r="D38" s="3"/>
      <c r="E38" s="3"/>
      <c r="F38" s="3"/>
      <c r="G38" s="3"/>
      <c r="H38" s="3">
        <v>2673.6</v>
      </c>
      <c r="I38" s="3"/>
      <c r="J38" s="3"/>
      <c r="K38" s="3"/>
      <c r="L38" s="3"/>
      <c r="M38" s="3"/>
      <c r="N38" s="3"/>
      <c r="O38" s="3"/>
      <c r="P38" s="3">
        <f t="shared" si="1"/>
        <v>2673.6</v>
      </c>
    </row>
    <row r="39" spans="1:16" ht="12.75">
      <c r="A39" s="3" t="s">
        <v>324</v>
      </c>
      <c r="B39" s="3"/>
      <c r="C39" s="3">
        <v>500</v>
      </c>
      <c r="D39" s="3">
        <v>500</v>
      </c>
      <c r="E39" s="3">
        <v>500</v>
      </c>
      <c r="F39" s="3">
        <v>500</v>
      </c>
      <c r="G39" s="3">
        <v>500</v>
      </c>
      <c r="H39" s="3">
        <v>500</v>
      </c>
      <c r="I39" s="3">
        <v>500</v>
      </c>
      <c r="J39" s="3">
        <v>500</v>
      </c>
      <c r="K39" s="3">
        <v>500</v>
      </c>
      <c r="L39" s="3"/>
      <c r="M39" s="3"/>
      <c r="N39" s="3"/>
      <c r="O39" s="3"/>
      <c r="P39" s="3">
        <f t="shared" si="1"/>
        <v>4500</v>
      </c>
    </row>
    <row r="40" spans="1:16" ht="22.5">
      <c r="A40" s="4" t="s">
        <v>574</v>
      </c>
      <c r="B40" s="3"/>
      <c r="C40" s="3"/>
      <c r="D40" s="3"/>
      <c r="E40" s="3"/>
      <c r="F40" s="3"/>
      <c r="G40" s="3"/>
      <c r="H40" s="3"/>
      <c r="I40" s="3"/>
      <c r="J40" s="3">
        <v>209.56</v>
      </c>
      <c r="K40" s="3"/>
      <c r="L40" s="3"/>
      <c r="M40" s="3"/>
      <c r="N40" s="3"/>
      <c r="O40" s="3"/>
      <c r="P40" s="3">
        <v>209.56</v>
      </c>
    </row>
    <row r="41" spans="1:16" ht="12.75">
      <c r="A41" s="4" t="s">
        <v>24</v>
      </c>
      <c r="B41" s="3"/>
      <c r="C41" s="3"/>
      <c r="D41" s="3"/>
      <c r="E41" s="3"/>
      <c r="F41" s="3"/>
      <c r="G41" s="3"/>
      <c r="H41" s="3"/>
      <c r="I41" s="3"/>
      <c r="J41" s="3"/>
      <c r="K41" s="3">
        <v>1021.44</v>
      </c>
      <c r="L41" s="3"/>
      <c r="M41" s="3"/>
      <c r="N41" s="3"/>
      <c r="O41" s="3"/>
      <c r="P41" s="3">
        <v>1021.44</v>
      </c>
    </row>
    <row r="42" spans="1:16" ht="12.75">
      <c r="A42" s="4" t="s">
        <v>602</v>
      </c>
      <c r="B42" s="3"/>
      <c r="C42" s="3"/>
      <c r="D42" s="3"/>
      <c r="E42" s="3"/>
      <c r="F42" s="3"/>
      <c r="G42" s="3"/>
      <c r="H42" s="3"/>
      <c r="I42" s="3"/>
      <c r="J42" s="3"/>
      <c r="K42" s="3">
        <v>2420.92</v>
      </c>
      <c r="L42" s="3"/>
      <c r="M42" s="3"/>
      <c r="N42" s="3"/>
      <c r="O42" s="3"/>
      <c r="P42" s="3">
        <v>2420.92</v>
      </c>
    </row>
    <row r="43" spans="1:16" ht="12.75">
      <c r="A43" s="3" t="s">
        <v>543</v>
      </c>
      <c r="B43" s="3"/>
      <c r="C43" s="3"/>
      <c r="D43" s="3"/>
      <c r="E43" s="3"/>
      <c r="F43" s="3"/>
      <c r="G43" s="3"/>
      <c r="H43" s="3"/>
      <c r="I43" s="3">
        <v>130.18</v>
      </c>
      <c r="J43" s="3"/>
      <c r="K43" s="3"/>
      <c r="L43" s="3"/>
      <c r="M43" s="3"/>
      <c r="N43" s="3"/>
      <c r="O43" s="3"/>
      <c r="P43" s="3">
        <f>SUM(C43:O43)</f>
        <v>130.18</v>
      </c>
    </row>
    <row r="44" spans="1:16" ht="12.75">
      <c r="A44" s="4" t="s">
        <v>691</v>
      </c>
      <c r="B44" s="3"/>
      <c r="C44" s="3">
        <v>75.98</v>
      </c>
      <c r="D44" s="3">
        <v>75.98</v>
      </c>
      <c r="E44" s="3">
        <v>75.98</v>
      </c>
      <c r="F44" s="3">
        <v>75.98</v>
      </c>
      <c r="G44" s="3">
        <v>75.98</v>
      </c>
      <c r="H44" s="3">
        <v>75.98</v>
      </c>
      <c r="I44" s="3">
        <v>253.27</v>
      </c>
      <c r="J44" s="3">
        <v>253.27</v>
      </c>
      <c r="K44" s="3">
        <v>253.27</v>
      </c>
      <c r="L44" s="3"/>
      <c r="M44" s="3"/>
      <c r="N44" s="3"/>
      <c r="O44" s="3"/>
      <c r="P44" s="3">
        <f>SUM(F44:O44)</f>
        <v>987.75</v>
      </c>
    </row>
    <row r="45" spans="1:16" ht="12.75">
      <c r="A45" s="4" t="s">
        <v>746</v>
      </c>
      <c r="B45" s="3"/>
      <c r="C45" s="3">
        <v>2712</v>
      </c>
      <c r="D45" s="3">
        <v>2712</v>
      </c>
      <c r="E45" s="3">
        <v>2712</v>
      </c>
      <c r="F45" s="3">
        <v>2712</v>
      </c>
      <c r="G45" s="3">
        <v>2712</v>
      </c>
      <c r="H45" s="3">
        <v>2712</v>
      </c>
      <c r="I45" s="3">
        <v>2712</v>
      </c>
      <c r="J45" s="3">
        <v>2712</v>
      </c>
      <c r="K45" s="3">
        <v>2712</v>
      </c>
      <c r="L45" s="3"/>
      <c r="M45" s="3"/>
      <c r="N45" s="3"/>
      <c r="O45" s="3"/>
      <c r="P45" s="3">
        <f>SUM(C45:O45)</f>
        <v>24408</v>
      </c>
    </row>
    <row r="46" spans="1:16" ht="22.5">
      <c r="A46" s="4" t="s">
        <v>417</v>
      </c>
      <c r="B46" s="3"/>
      <c r="C46" s="3">
        <v>2712</v>
      </c>
      <c r="D46" s="3">
        <v>2712</v>
      </c>
      <c r="E46" s="3">
        <v>2712</v>
      </c>
      <c r="F46" s="3">
        <v>2712</v>
      </c>
      <c r="G46" s="3">
        <v>2712</v>
      </c>
      <c r="H46" s="3">
        <v>2712</v>
      </c>
      <c r="I46" s="3">
        <v>2712</v>
      </c>
      <c r="J46" s="3">
        <v>2712</v>
      </c>
      <c r="K46" s="3">
        <v>2712</v>
      </c>
      <c r="L46" s="3"/>
      <c r="M46" s="3"/>
      <c r="N46" s="3"/>
      <c r="O46" s="3"/>
      <c r="P46" s="3">
        <f>SUM(C46:O46)</f>
        <v>24408</v>
      </c>
    </row>
    <row r="47" spans="1:16" ht="12.75">
      <c r="A47" s="3" t="s">
        <v>614</v>
      </c>
      <c r="B47" s="3"/>
      <c r="C47" s="3">
        <f>SUM(C4:C46)</f>
        <v>17939.93</v>
      </c>
      <c r="D47" s="3">
        <f>SUM(D4:D46)</f>
        <v>19916.09</v>
      </c>
      <c r="E47" s="3">
        <f>SUM(E4:E46)</f>
        <v>20250.489999999998</v>
      </c>
      <c r="F47" s="3">
        <f>SUM(F4:F46)</f>
        <v>22129.63</v>
      </c>
      <c r="G47" s="3">
        <f>SUM(G4:G43)</f>
        <v>18497.91</v>
      </c>
      <c r="H47" s="3">
        <f>SUM(H4:H43)</f>
        <v>54889.38999999999</v>
      </c>
      <c r="I47" s="3">
        <f aca="true" t="shared" si="2" ref="I47:N47">SUM(I4:I46)</f>
        <v>22316.97</v>
      </c>
      <c r="J47" s="3">
        <f t="shared" si="2"/>
        <v>28008.780000000002</v>
      </c>
      <c r="K47" s="3">
        <f t="shared" si="2"/>
        <v>21559.58</v>
      </c>
      <c r="L47" s="3">
        <f t="shared" si="2"/>
        <v>0</v>
      </c>
      <c r="M47" s="3">
        <f t="shared" si="2"/>
        <v>0</v>
      </c>
      <c r="N47" s="3">
        <f t="shared" si="2"/>
        <v>0</v>
      </c>
      <c r="O47" s="3">
        <f>SUM(O4:O43)</f>
        <v>0</v>
      </c>
      <c r="P47" s="3">
        <f>SUM(C47:O47)</f>
        <v>225508.77000000002</v>
      </c>
    </row>
    <row r="48" spans="1:16" ht="12.75">
      <c r="A48" s="3" t="s">
        <v>618</v>
      </c>
      <c r="B48" s="3"/>
      <c r="C48" s="3">
        <v>23279</v>
      </c>
      <c r="D48" s="3">
        <v>28928.26</v>
      </c>
      <c r="E48" s="3">
        <v>25742.87</v>
      </c>
      <c r="F48" s="3">
        <v>31423.9</v>
      </c>
      <c r="G48" s="3">
        <v>20437.76</v>
      </c>
      <c r="H48" s="3">
        <v>28260.22</v>
      </c>
      <c r="I48" s="3">
        <v>26810.3</v>
      </c>
      <c r="J48" s="3">
        <v>28357.33</v>
      </c>
      <c r="K48" s="3">
        <v>27079.37</v>
      </c>
      <c r="L48" s="3"/>
      <c r="M48" s="3"/>
      <c r="N48" s="3"/>
      <c r="O48" s="3"/>
      <c r="P48" s="3">
        <f>SUM(C48:O48)+P53+P55</f>
        <v>240319.01</v>
      </c>
    </row>
    <row r="49" spans="1:16" s="1" customFormat="1" ht="12.75">
      <c r="A49" s="5" t="s">
        <v>619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>P48-P47+P1</f>
        <v>9411.24999999999</v>
      </c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45" t="s">
        <v>694</v>
      </c>
      <c r="C51" s="46"/>
      <c r="D51" s="46"/>
      <c r="E51" s="46"/>
      <c r="F51" s="47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>SUM(F53:O53)</f>
        <v>0</v>
      </c>
    </row>
    <row r="55" spans="7:16" ht="12.75">
      <c r="G55" s="2" t="s">
        <v>627</v>
      </c>
      <c r="P55" s="2">
        <f>SUM(F55:O55)</f>
        <v>0</v>
      </c>
    </row>
  </sheetData>
  <sheetProtection/>
  <mergeCells count="1">
    <mergeCell ref="B51:F5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40">
      <selection activeCell="A65" sqref="A65"/>
    </sheetView>
  </sheetViews>
  <sheetFormatPr defaultColWidth="9.125" defaultRowHeight="12.75"/>
  <cols>
    <col min="1" max="1" width="34.375" style="2" customWidth="1"/>
    <col min="2" max="2" width="11.00390625" style="2" customWidth="1"/>
    <col min="3" max="3" width="11.375" style="2" customWidth="1"/>
    <col min="4" max="4" width="8.625" style="2" customWidth="1"/>
    <col min="5" max="5" width="8.75390625" style="2" customWidth="1"/>
    <col min="6" max="6" width="7.125" style="2" customWidth="1"/>
    <col min="7" max="7" width="7.25390625" style="2" customWidth="1"/>
    <col min="8" max="8" width="8.375" style="2" customWidth="1"/>
    <col min="9" max="9" width="9.125" style="2" customWidth="1"/>
    <col min="10" max="10" width="7.25390625" style="2" customWidth="1"/>
    <col min="11" max="16384" width="9.125" style="2" customWidth="1"/>
  </cols>
  <sheetData>
    <row r="1" spans="1:17" s="1" customFormat="1" ht="12.75">
      <c r="A1" s="5" t="s">
        <v>621</v>
      </c>
      <c r="B1" s="5"/>
      <c r="C1" s="5">
        <v>4236.8</v>
      </c>
      <c r="D1" s="5"/>
      <c r="E1" s="5"/>
      <c r="F1" s="5"/>
      <c r="G1" s="5"/>
      <c r="H1" s="5"/>
      <c r="I1" s="5"/>
      <c r="J1" s="5"/>
      <c r="K1" s="5"/>
      <c r="L1" s="5" t="s">
        <v>638</v>
      </c>
      <c r="M1" s="5"/>
      <c r="N1" s="5" t="s">
        <v>811</v>
      </c>
      <c r="O1" s="5"/>
      <c r="P1" s="5"/>
      <c r="Q1" s="5">
        <v>-37777.55</v>
      </c>
    </row>
    <row r="2" spans="1:17" ht="12.75">
      <c r="A2" s="3" t="s">
        <v>620</v>
      </c>
      <c r="B2" s="3"/>
      <c r="C2" s="6">
        <f>PRODUCT(C1,11.2)</f>
        <v>47452.159999999996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5" t="s">
        <v>608</v>
      </c>
      <c r="B3" s="5"/>
      <c r="C3" s="5" t="s">
        <v>609</v>
      </c>
      <c r="D3" s="5" t="s">
        <v>633</v>
      </c>
      <c r="E3" s="5" t="s">
        <v>637</v>
      </c>
      <c r="F3" s="5" t="s">
        <v>636</v>
      </c>
      <c r="G3" s="5" t="s">
        <v>635</v>
      </c>
      <c r="H3" s="5" t="s">
        <v>612</v>
      </c>
      <c r="I3" s="5" t="s">
        <v>613</v>
      </c>
      <c r="J3" s="5" t="s">
        <v>615</v>
      </c>
      <c r="K3" s="5" t="s">
        <v>616</v>
      </c>
      <c r="L3" s="5" t="s">
        <v>622</v>
      </c>
      <c r="M3" s="5" t="s">
        <v>623</v>
      </c>
      <c r="N3" s="5" t="s">
        <v>624</v>
      </c>
      <c r="O3" s="5" t="s">
        <v>625</v>
      </c>
      <c r="P3" s="5" t="s">
        <v>633</v>
      </c>
      <c r="Q3" s="5" t="s">
        <v>626</v>
      </c>
    </row>
    <row r="4" spans="1:17" ht="12.75">
      <c r="A4" s="3" t="s">
        <v>610</v>
      </c>
      <c r="B4" s="3">
        <v>1.5</v>
      </c>
      <c r="C4" s="3">
        <v>1.5</v>
      </c>
      <c r="D4" s="3">
        <f>B4*C1</f>
        <v>6355.200000000001</v>
      </c>
      <c r="E4" s="3">
        <f>C4*C1</f>
        <v>6355.200000000001</v>
      </c>
      <c r="F4" s="3">
        <f>C4*C1</f>
        <v>6355.200000000001</v>
      </c>
      <c r="G4" s="3">
        <f>C4*C1</f>
        <v>6355.200000000001</v>
      </c>
      <c r="H4" s="3">
        <f>C4*C1</f>
        <v>6355.200000000001</v>
      </c>
      <c r="I4" s="3">
        <f>C4*C1</f>
        <v>6355.200000000001</v>
      </c>
      <c r="J4" s="3">
        <v>6355.2</v>
      </c>
      <c r="K4" s="3">
        <v>6355.2</v>
      </c>
      <c r="L4" s="3">
        <v>6355.2</v>
      </c>
      <c r="M4" s="3"/>
      <c r="N4" s="3"/>
      <c r="O4" s="3"/>
      <c r="P4" s="3"/>
      <c r="Q4" s="3">
        <f aca="true" t="shared" si="0" ref="Q4:Q11">SUM(D4:P4)</f>
        <v>57196.799999999996</v>
      </c>
    </row>
    <row r="5" spans="1:17" ht="12.75">
      <c r="A5" s="3" t="s">
        <v>650</v>
      </c>
      <c r="B5" s="3">
        <v>1.6</v>
      </c>
      <c r="C5" s="3">
        <v>1.5</v>
      </c>
      <c r="D5" s="3">
        <f>B5*C1</f>
        <v>6778.880000000001</v>
      </c>
      <c r="E5" s="3">
        <f>C5*C1</f>
        <v>6355.200000000001</v>
      </c>
      <c r="F5" s="3">
        <f>C5*C1</f>
        <v>6355.200000000001</v>
      </c>
      <c r="G5" s="3">
        <f>C5*C1</f>
        <v>6355.200000000001</v>
      </c>
      <c r="H5" s="3">
        <f>C5*C1</f>
        <v>6355.200000000001</v>
      </c>
      <c r="I5" s="3">
        <f>C5*C1</f>
        <v>6355.200000000001</v>
      </c>
      <c r="J5" s="3">
        <v>6355.2</v>
      </c>
      <c r="K5" s="3">
        <v>6355.2</v>
      </c>
      <c r="L5" s="3">
        <v>6355.2</v>
      </c>
      <c r="M5" s="3"/>
      <c r="N5" s="3"/>
      <c r="O5" s="3"/>
      <c r="P5" s="3"/>
      <c r="Q5" s="3">
        <f t="shared" si="0"/>
        <v>57620.479999999996</v>
      </c>
    </row>
    <row r="6" spans="1:17" ht="12.75">
      <c r="A6" s="3" t="s">
        <v>611</v>
      </c>
      <c r="B6" s="3">
        <v>1.5</v>
      </c>
      <c r="C6" s="3">
        <v>1.5</v>
      </c>
      <c r="D6" s="3">
        <f>B6*C1</f>
        <v>6355.200000000001</v>
      </c>
      <c r="E6" s="3">
        <f>C6*C1</f>
        <v>6355.200000000001</v>
      </c>
      <c r="F6" s="3">
        <f>C6*C1</f>
        <v>6355.200000000001</v>
      </c>
      <c r="G6" s="3">
        <f>C6*C1</f>
        <v>6355.200000000001</v>
      </c>
      <c r="H6" s="3">
        <f>C6*C1</f>
        <v>6355.200000000001</v>
      </c>
      <c r="I6" s="3">
        <f>C6*C1</f>
        <v>6355.200000000001</v>
      </c>
      <c r="J6" s="3">
        <v>6355.2</v>
      </c>
      <c r="K6" s="3">
        <v>6355.2</v>
      </c>
      <c r="L6" s="3">
        <v>6355.2</v>
      </c>
      <c r="M6" s="3"/>
      <c r="N6" s="3"/>
      <c r="O6" s="3"/>
      <c r="P6" s="3"/>
      <c r="Q6" s="3">
        <f t="shared" si="0"/>
        <v>57196.799999999996</v>
      </c>
    </row>
    <row r="7" spans="1:17" ht="22.5">
      <c r="A7" s="4" t="s">
        <v>720</v>
      </c>
      <c r="B7" s="4"/>
      <c r="C7" s="3"/>
      <c r="D7" s="3">
        <f>390.72+781.44+390.72+1562.88</f>
        <v>3125.76</v>
      </c>
      <c r="E7" s="6">
        <f>390.72+781.44+390.72</f>
        <v>1562.88</v>
      </c>
      <c r="F7" s="3">
        <f>781.44+390.72</f>
        <v>1172.16</v>
      </c>
      <c r="G7" s="3">
        <f>781.44+390.72</f>
        <v>1172.16</v>
      </c>
      <c r="H7" s="3"/>
      <c r="I7" s="3"/>
      <c r="J7" s="3"/>
      <c r="K7" s="3"/>
      <c r="L7" s="3"/>
      <c r="M7" s="3"/>
      <c r="N7" s="3"/>
      <c r="O7" s="3"/>
      <c r="P7" s="3"/>
      <c r="Q7" s="6">
        <f t="shared" si="0"/>
        <v>7032.96</v>
      </c>
    </row>
    <row r="8" spans="1:17" ht="22.5">
      <c r="A8" s="4" t="s">
        <v>718</v>
      </c>
      <c r="B8" s="4"/>
      <c r="C8" s="3"/>
      <c r="D8" s="3"/>
      <c r="E8" s="3"/>
      <c r="F8" s="3"/>
      <c r="G8" s="3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0</v>
      </c>
    </row>
    <row r="9" spans="1:17" ht="12.75">
      <c r="A9" s="4" t="s">
        <v>724</v>
      </c>
      <c r="B9" s="4"/>
      <c r="C9" s="3"/>
      <c r="D9" s="3"/>
      <c r="E9" s="3"/>
      <c r="F9" s="3">
        <v>390.72</v>
      </c>
      <c r="G9" s="3"/>
      <c r="H9" s="6">
        <v>781.44</v>
      </c>
      <c r="I9" s="6"/>
      <c r="J9" s="6"/>
      <c r="K9" s="6"/>
      <c r="L9" s="6"/>
      <c r="M9" s="6"/>
      <c r="N9" s="6"/>
      <c r="O9" s="6"/>
      <c r="P9" s="6"/>
      <c r="Q9" s="6">
        <f t="shared" si="0"/>
        <v>1172.16</v>
      </c>
    </row>
    <row r="10" spans="1:17" ht="12.75">
      <c r="A10" s="4" t="s">
        <v>707</v>
      </c>
      <c r="B10" s="4"/>
      <c r="C10" s="3"/>
      <c r="D10" s="3"/>
      <c r="E10" s="3"/>
      <c r="F10" s="3"/>
      <c r="G10" s="3">
        <v>958</v>
      </c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958</v>
      </c>
    </row>
    <row r="11" spans="1:17" ht="12.75">
      <c r="A11" s="3" t="s">
        <v>725</v>
      </c>
      <c r="B11" s="3"/>
      <c r="C11" s="3">
        <v>0.4</v>
      </c>
      <c r="D11" s="3">
        <f>C11*C1</f>
        <v>1694.7200000000003</v>
      </c>
      <c r="E11" s="3">
        <f>C11*C1</f>
        <v>1694.7200000000003</v>
      </c>
      <c r="F11" s="3">
        <f>C11*C1</f>
        <v>1694.7200000000003</v>
      </c>
      <c r="G11" s="3">
        <f>C11*C1</f>
        <v>1694.7200000000003</v>
      </c>
      <c r="H11" s="6">
        <f>C11*C1</f>
        <v>1694.7200000000003</v>
      </c>
      <c r="I11" s="6">
        <v>1694.72</v>
      </c>
      <c r="J11" s="6">
        <v>1694.72</v>
      </c>
      <c r="K11" s="6">
        <v>1694.72</v>
      </c>
      <c r="L11" s="6">
        <v>1694.72</v>
      </c>
      <c r="M11" s="6"/>
      <c r="N11" s="6"/>
      <c r="O11" s="6"/>
      <c r="P11" s="6"/>
      <c r="Q11" s="6">
        <f t="shared" si="0"/>
        <v>15252.48</v>
      </c>
    </row>
    <row r="12" spans="1:17" ht="22.5">
      <c r="A12" s="4" t="s">
        <v>783</v>
      </c>
      <c r="B12" s="4"/>
      <c r="C12" s="3"/>
      <c r="D12" s="3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4" t="s">
        <v>795</v>
      </c>
      <c r="B13" s="4"/>
      <c r="C13" s="3"/>
      <c r="D13" s="3"/>
      <c r="E13" s="3"/>
      <c r="F13" s="3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2.5">
      <c r="A14" s="4" t="s">
        <v>826</v>
      </c>
      <c r="B14" s="4"/>
      <c r="C14" s="3"/>
      <c r="D14" s="3">
        <v>1892.88</v>
      </c>
      <c r="E14" s="3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>
        <v>1892.88</v>
      </c>
    </row>
    <row r="15" spans="1:17" ht="22.5">
      <c r="A15" s="4" t="s">
        <v>832</v>
      </c>
      <c r="B15" s="4"/>
      <c r="C15" s="3"/>
      <c r="D15" s="3">
        <v>4273.44</v>
      </c>
      <c r="E15" s="3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>
        <v>4273.44</v>
      </c>
    </row>
    <row r="16" spans="1:17" ht="33.75">
      <c r="A16" s="4" t="s">
        <v>840</v>
      </c>
      <c r="B16" s="4"/>
      <c r="C16" s="3"/>
      <c r="D16" s="3">
        <v>390.72</v>
      </c>
      <c r="E16" s="3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>
        <v>390.72</v>
      </c>
    </row>
    <row r="17" spans="1:17" ht="33" customHeight="1">
      <c r="A17" s="4" t="s">
        <v>142</v>
      </c>
      <c r="B17" s="4"/>
      <c r="C17" s="3"/>
      <c r="D17" s="3"/>
      <c r="E17" s="3"/>
      <c r="F17" s="3">
        <v>390.72</v>
      </c>
      <c r="G17" s="3"/>
      <c r="H17" s="6"/>
      <c r="I17" s="6"/>
      <c r="J17" s="6"/>
      <c r="K17" s="6"/>
      <c r="L17" s="6"/>
      <c r="M17" s="6"/>
      <c r="N17" s="6"/>
      <c r="O17" s="6"/>
      <c r="P17" s="6"/>
      <c r="Q17" s="6">
        <v>390.72</v>
      </c>
    </row>
    <row r="18" spans="1:17" ht="22.5">
      <c r="A18" s="4" t="s">
        <v>155</v>
      </c>
      <c r="B18" s="4"/>
      <c r="C18" s="3"/>
      <c r="D18" s="3"/>
      <c r="E18" s="3"/>
      <c r="F18" s="3"/>
      <c r="G18" s="3">
        <v>195.36</v>
      </c>
      <c r="H18" s="6"/>
      <c r="I18" s="6"/>
      <c r="J18" s="6"/>
      <c r="K18" s="6"/>
      <c r="L18" s="6"/>
      <c r="M18" s="6"/>
      <c r="N18" s="6"/>
      <c r="O18" s="6"/>
      <c r="P18" s="6"/>
      <c r="Q18" s="6">
        <v>195.36</v>
      </c>
    </row>
    <row r="19" spans="1:17" ht="12.75">
      <c r="A19" s="4" t="s">
        <v>214</v>
      </c>
      <c r="B19" s="4"/>
      <c r="C19" s="3"/>
      <c r="D19" s="3"/>
      <c r="E19" s="3"/>
      <c r="F19" s="3"/>
      <c r="G19" s="3">
        <v>390.72</v>
      </c>
      <c r="H19" s="6"/>
      <c r="I19" s="6"/>
      <c r="J19" s="6"/>
      <c r="K19" s="6"/>
      <c r="L19" s="6"/>
      <c r="M19" s="6"/>
      <c r="N19" s="6"/>
      <c r="O19" s="6"/>
      <c r="P19" s="6"/>
      <c r="Q19" s="6">
        <v>390.72</v>
      </c>
    </row>
    <row r="20" spans="1:17" ht="12.75">
      <c r="A20" s="4" t="s">
        <v>215</v>
      </c>
      <c r="B20" s="4"/>
      <c r="C20" s="3"/>
      <c r="D20" s="3"/>
      <c r="E20" s="3"/>
      <c r="F20" s="3"/>
      <c r="G20" s="3">
        <v>390.72</v>
      </c>
      <c r="H20" s="6"/>
      <c r="I20" s="6"/>
      <c r="J20" s="6"/>
      <c r="K20" s="6"/>
      <c r="L20" s="6"/>
      <c r="M20" s="6"/>
      <c r="N20" s="6"/>
      <c r="O20" s="6"/>
      <c r="P20" s="6"/>
      <c r="Q20" s="6">
        <v>390.72</v>
      </c>
    </row>
    <row r="21" spans="1:17" ht="12.75">
      <c r="A21" s="4" t="s">
        <v>216</v>
      </c>
      <c r="B21" s="4"/>
      <c r="C21" s="3"/>
      <c r="D21" s="3"/>
      <c r="E21" s="3"/>
      <c r="F21" s="3"/>
      <c r="G21" s="3">
        <v>620.22</v>
      </c>
      <c r="H21" s="6"/>
      <c r="I21" s="6"/>
      <c r="J21" s="6"/>
      <c r="K21" s="6"/>
      <c r="L21" s="6"/>
      <c r="M21" s="6"/>
      <c r="N21" s="6"/>
      <c r="O21" s="6"/>
      <c r="P21" s="6"/>
      <c r="Q21" s="6">
        <v>620.22</v>
      </c>
    </row>
    <row r="22" spans="1:17" ht="22.5">
      <c r="A22" s="4" t="s">
        <v>218</v>
      </c>
      <c r="B22" s="4"/>
      <c r="C22" s="3"/>
      <c r="D22" s="3"/>
      <c r="E22" s="3"/>
      <c r="F22" s="3"/>
      <c r="G22" s="3">
        <v>781.44</v>
      </c>
      <c r="H22" s="6"/>
      <c r="I22" s="6"/>
      <c r="J22" s="6"/>
      <c r="K22" s="6"/>
      <c r="L22" s="6"/>
      <c r="M22" s="6"/>
      <c r="N22" s="6"/>
      <c r="O22" s="6"/>
      <c r="P22" s="6"/>
      <c r="Q22" s="6">
        <v>781.44</v>
      </c>
    </row>
    <row r="23" spans="1:17" ht="12.75">
      <c r="A23" s="4" t="s">
        <v>229</v>
      </c>
      <c r="B23" s="4"/>
      <c r="C23" s="3"/>
      <c r="D23" s="3">
        <v>390.72</v>
      </c>
      <c r="E23" s="3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>
        <v>390.72</v>
      </c>
    </row>
    <row r="24" spans="1:17" ht="12.75">
      <c r="A24" s="4" t="s">
        <v>234</v>
      </c>
      <c r="B24" s="4"/>
      <c r="C24" s="3"/>
      <c r="D24" s="3">
        <v>390.72</v>
      </c>
      <c r="E24" s="3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>
        <v>390.72</v>
      </c>
    </row>
    <row r="25" spans="1:17" ht="22.5">
      <c r="A25" s="4" t="s">
        <v>239</v>
      </c>
      <c r="B25" s="4"/>
      <c r="C25" s="3"/>
      <c r="D25" s="3"/>
      <c r="E25" s="3">
        <v>1874.43</v>
      </c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>
        <v>1874.43</v>
      </c>
    </row>
    <row r="26" spans="1:17" ht="12.75">
      <c r="A26" s="4" t="s">
        <v>248</v>
      </c>
      <c r="B26" s="4"/>
      <c r="C26" s="3"/>
      <c r="D26" s="3"/>
      <c r="E26" s="3">
        <v>994.68</v>
      </c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>
        <v>994.68</v>
      </c>
    </row>
    <row r="27" spans="1:17" ht="12.75">
      <c r="A27" s="4" t="s">
        <v>263</v>
      </c>
      <c r="B27" s="4"/>
      <c r="C27" s="3"/>
      <c r="D27" s="3"/>
      <c r="E27" s="3"/>
      <c r="F27" s="3">
        <v>1562.88</v>
      </c>
      <c r="G27" s="3"/>
      <c r="H27" s="6"/>
      <c r="I27" s="6"/>
      <c r="J27" s="6"/>
      <c r="K27" s="6"/>
      <c r="L27" s="6"/>
      <c r="M27" s="6"/>
      <c r="N27" s="6"/>
      <c r="O27" s="6"/>
      <c r="P27" s="6"/>
      <c r="Q27" s="6">
        <v>1562.88</v>
      </c>
    </row>
    <row r="28" spans="1:17" ht="12.75">
      <c r="A28" s="4" t="s">
        <v>267</v>
      </c>
      <c r="B28" s="4"/>
      <c r="C28" s="3"/>
      <c r="D28" s="3"/>
      <c r="E28" s="3"/>
      <c r="F28" s="3">
        <v>586.08</v>
      </c>
      <c r="G28" s="3"/>
      <c r="H28" s="6"/>
      <c r="I28" s="6"/>
      <c r="J28" s="6"/>
      <c r="K28" s="6"/>
      <c r="L28" s="6"/>
      <c r="M28" s="6"/>
      <c r="N28" s="6"/>
      <c r="O28" s="6"/>
      <c r="P28" s="6"/>
      <c r="Q28" s="6">
        <v>586.08</v>
      </c>
    </row>
    <row r="29" spans="1:17" ht="12.75">
      <c r="A29" s="4" t="s">
        <v>719</v>
      </c>
      <c r="B29" s="4"/>
      <c r="C29" s="3"/>
      <c r="D29" s="3"/>
      <c r="E29" s="3"/>
      <c r="F29" s="3"/>
      <c r="G29" s="3"/>
      <c r="H29" s="6"/>
      <c r="I29" s="6">
        <v>19705</v>
      </c>
      <c r="J29" s="6"/>
      <c r="K29" s="6"/>
      <c r="L29" s="6"/>
      <c r="M29" s="6"/>
      <c r="N29" s="6"/>
      <c r="O29" s="6"/>
      <c r="P29" s="6"/>
      <c r="Q29" s="6">
        <v>19705</v>
      </c>
    </row>
    <row r="30" spans="1:17" ht="12.75">
      <c r="A30" s="4" t="s">
        <v>796</v>
      </c>
      <c r="B30" s="4"/>
      <c r="C30" s="3"/>
      <c r="D30" s="3"/>
      <c r="E30" s="3"/>
      <c r="F30" s="3"/>
      <c r="G30" s="3">
        <v>1488.4</v>
      </c>
      <c r="H30" s="6"/>
      <c r="I30" s="6"/>
      <c r="J30" s="6"/>
      <c r="K30" s="6"/>
      <c r="L30" s="6"/>
      <c r="M30" s="6"/>
      <c r="N30" s="6"/>
      <c r="O30" s="6"/>
      <c r="P30" s="6"/>
      <c r="Q30" s="6">
        <v>1488.4</v>
      </c>
    </row>
    <row r="31" spans="1:17" ht="12.75">
      <c r="A31" s="4" t="s">
        <v>294</v>
      </c>
      <c r="B31" s="4"/>
      <c r="C31" s="3"/>
      <c r="D31" s="3"/>
      <c r="E31" s="3"/>
      <c r="F31" s="3"/>
      <c r="G31" s="3">
        <v>390.72</v>
      </c>
      <c r="H31" s="6"/>
      <c r="I31" s="6"/>
      <c r="J31" s="6"/>
      <c r="K31" s="6"/>
      <c r="L31" s="6"/>
      <c r="M31" s="6"/>
      <c r="N31" s="6"/>
      <c r="O31" s="6"/>
      <c r="P31" s="6"/>
      <c r="Q31" s="6">
        <v>390.72</v>
      </c>
    </row>
    <row r="32" spans="1:17" ht="12.75">
      <c r="A32" s="4" t="s">
        <v>317</v>
      </c>
      <c r="B32" s="4"/>
      <c r="C32" s="3"/>
      <c r="D32" s="3"/>
      <c r="E32" s="3"/>
      <c r="F32" s="3"/>
      <c r="G32" s="3">
        <v>195.36</v>
      </c>
      <c r="H32" s="6"/>
      <c r="I32" s="6"/>
      <c r="J32" s="6"/>
      <c r="K32" s="6"/>
      <c r="L32" s="6"/>
      <c r="M32" s="6"/>
      <c r="N32" s="6"/>
      <c r="O32" s="6"/>
      <c r="P32" s="6"/>
      <c r="Q32" s="6">
        <v>195.36</v>
      </c>
    </row>
    <row r="33" spans="1:17" ht="12.75">
      <c r="A33" s="3" t="s">
        <v>689</v>
      </c>
      <c r="B33" s="3"/>
      <c r="C33" s="3"/>
      <c r="D33" s="3">
        <v>5519</v>
      </c>
      <c r="E33" s="3">
        <v>5519</v>
      </c>
      <c r="F33" s="3">
        <v>5519</v>
      </c>
      <c r="G33" s="3">
        <v>5519</v>
      </c>
      <c r="H33" s="3">
        <v>5519</v>
      </c>
      <c r="I33" s="3">
        <v>5519</v>
      </c>
      <c r="J33" s="3">
        <v>5519</v>
      </c>
      <c r="K33" s="3">
        <v>5519</v>
      </c>
      <c r="L33" s="3">
        <v>5519</v>
      </c>
      <c r="M33" s="3"/>
      <c r="N33" s="3"/>
      <c r="O33" s="3"/>
      <c r="P33" s="3"/>
      <c r="Q33" s="3">
        <f>SUM(D33:P33)</f>
        <v>49671</v>
      </c>
    </row>
    <row r="34" spans="1:17" ht="22.5">
      <c r="A34" s="4" t="s">
        <v>417</v>
      </c>
      <c r="B34" s="4"/>
      <c r="C34" s="3"/>
      <c r="D34" s="3">
        <v>2759</v>
      </c>
      <c r="E34" s="3">
        <v>2759</v>
      </c>
      <c r="F34" s="3">
        <v>2759</v>
      </c>
      <c r="G34" s="3">
        <v>2759</v>
      </c>
      <c r="H34" s="3">
        <v>2759</v>
      </c>
      <c r="I34" s="3">
        <v>2759</v>
      </c>
      <c r="J34" s="3">
        <v>2759</v>
      </c>
      <c r="K34" s="3">
        <v>2759</v>
      </c>
      <c r="L34" s="3">
        <v>2759</v>
      </c>
      <c r="M34" s="3"/>
      <c r="N34" s="3"/>
      <c r="O34" s="3"/>
      <c r="P34" s="3"/>
      <c r="Q34" s="3">
        <f>SUM(E34:P34)</f>
        <v>22072</v>
      </c>
    </row>
    <row r="35" spans="1:17" ht="12.75">
      <c r="A35" s="3" t="s">
        <v>709</v>
      </c>
      <c r="B35" s="4"/>
      <c r="C35" s="3"/>
      <c r="D35" s="3"/>
      <c r="E35" s="3"/>
      <c r="F35" s="3"/>
      <c r="G35" s="3">
        <v>1858.5</v>
      </c>
      <c r="H35" s="3"/>
      <c r="I35" s="3"/>
      <c r="J35" s="3"/>
      <c r="K35" s="3"/>
      <c r="L35" s="3"/>
      <c r="M35" s="3"/>
      <c r="N35" s="3"/>
      <c r="O35" s="3"/>
      <c r="P35" s="3"/>
      <c r="Q35" s="3">
        <v>1858.5</v>
      </c>
    </row>
    <row r="36" spans="1:17" ht="12.75">
      <c r="A36" s="3" t="s">
        <v>710</v>
      </c>
      <c r="B36" s="4"/>
      <c r="C36" s="3"/>
      <c r="D36" s="3"/>
      <c r="E36" s="3"/>
      <c r="F36" s="3"/>
      <c r="G36" s="3">
        <v>45.5</v>
      </c>
      <c r="H36" s="3"/>
      <c r="I36" s="3"/>
      <c r="J36" s="3"/>
      <c r="K36" s="3"/>
      <c r="L36" s="3"/>
      <c r="M36" s="3"/>
      <c r="N36" s="3"/>
      <c r="O36" s="3"/>
      <c r="P36" s="3"/>
      <c r="Q36" s="3">
        <v>45.5</v>
      </c>
    </row>
    <row r="37" spans="1:17" ht="12.75">
      <c r="A37" s="4" t="s">
        <v>716</v>
      </c>
      <c r="B37" s="4"/>
      <c r="C37" s="3"/>
      <c r="D37" s="3"/>
      <c r="E37" s="3"/>
      <c r="F37" s="3"/>
      <c r="G37" s="3">
        <v>262</v>
      </c>
      <c r="H37" s="3"/>
      <c r="I37" s="3"/>
      <c r="J37" s="3"/>
      <c r="K37" s="3"/>
      <c r="L37" s="3"/>
      <c r="M37" s="3"/>
      <c r="N37" s="3"/>
      <c r="O37" s="3"/>
      <c r="P37" s="3"/>
      <c r="Q37" s="3">
        <v>262</v>
      </c>
    </row>
    <row r="38" spans="1:17" ht="33.75">
      <c r="A38" s="4" t="s">
        <v>344</v>
      </c>
      <c r="B38" s="4"/>
      <c r="C38" s="3"/>
      <c r="D38" s="3"/>
      <c r="E38" s="3"/>
      <c r="F38" s="3"/>
      <c r="G38" s="3"/>
      <c r="H38" s="3">
        <v>3692.18</v>
      </c>
      <c r="I38" s="3"/>
      <c r="J38" s="3"/>
      <c r="K38" s="3"/>
      <c r="L38" s="3"/>
      <c r="M38" s="3"/>
      <c r="N38" s="3"/>
      <c r="O38" s="3"/>
      <c r="P38" s="3"/>
      <c r="Q38" s="3">
        <f>SUM(E38:P38)</f>
        <v>3692.18</v>
      </c>
    </row>
    <row r="39" spans="1:17" ht="22.5">
      <c r="A39" s="4" t="s">
        <v>352</v>
      </c>
      <c r="B39" s="4"/>
      <c r="C39" s="3"/>
      <c r="D39" s="3"/>
      <c r="E39" s="3"/>
      <c r="F39" s="3"/>
      <c r="G39" s="3"/>
      <c r="H39" s="3">
        <v>390.72</v>
      </c>
      <c r="I39" s="3"/>
      <c r="J39" s="3"/>
      <c r="K39" s="3"/>
      <c r="L39" s="3"/>
      <c r="M39" s="3"/>
      <c r="N39" s="3"/>
      <c r="O39" s="3"/>
      <c r="P39" s="3"/>
      <c r="Q39" s="3">
        <f>SUM(D39:P39)</f>
        <v>390.72</v>
      </c>
    </row>
    <row r="40" spans="1:17" ht="22.5">
      <c r="A40" s="4" t="s">
        <v>443</v>
      </c>
      <c r="B40" s="4"/>
      <c r="C40" s="3"/>
      <c r="D40" s="3"/>
      <c r="E40" s="3"/>
      <c r="F40" s="3"/>
      <c r="G40" s="3"/>
      <c r="H40" s="3"/>
      <c r="I40" s="3">
        <v>11271.72</v>
      </c>
      <c r="J40" s="3"/>
      <c r="K40" s="3"/>
      <c r="L40" s="3"/>
      <c r="M40" s="3"/>
      <c r="N40" s="3"/>
      <c r="O40" s="3"/>
      <c r="P40" s="3"/>
      <c r="Q40" s="3">
        <f>SUM(D40:P40)</f>
        <v>11271.72</v>
      </c>
    </row>
    <row r="41" spans="1:17" ht="22.5">
      <c r="A41" s="4" t="s">
        <v>371</v>
      </c>
      <c r="B41" s="4"/>
      <c r="C41" s="3"/>
      <c r="D41" s="3"/>
      <c r="E41" s="3"/>
      <c r="F41" s="3"/>
      <c r="G41" s="3"/>
      <c r="H41" s="3"/>
      <c r="I41" s="3">
        <v>2207.46</v>
      </c>
      <c r="J41" s="3"/>
      <c r="K41" s="3"/>
      <c r="L41" s="3"/>
      <c r="M41" s="3"/>
      <c r="N41" s="3"/>
      <c r="O41" s="3"/>
      <c r="P41" s="3"/>
      <c r="Q41" s="3">
        <f>SUM(D41:P41)</f>
        <v>2207.46</v>
      </c>
    </row>
    <row r="42" spans="1:17" ht="12.75">
      <c r="A42" s="4" t="s">
        <v>510</v>
      </c>
      <c r="B42" s="4"/>
      <c r="C42" s="3"/>
      <c r="D42" s="3"/>
      <c r="E42" s="3"/>
      <c r="F42" s="3"/>
      <c r="G42" s="3"/>
      <c r="H42" s="3"/>
      <c r="I42" s="3"/>
      <c r="J42" s="3">
        <v>390.72</v>
      </c>
      <c r="K42" s="3"/>
      <c r="L42" s="3"/>
      <c r="M42" s="3"/>
      <c r="N42" s="3"/>
      <c r="O42" s="3"/>
      <c r="P42" s="3"/>
      <c r="Q42" s="3">
        <v>390.72</v>
      </c>
    </row>
    <row r="43" spans="1:17" ht="22.5">
      <c r="A43" s="4" t="s">
        <v>90</v>
      </c>
      <c r="B43" s="4"/>
      <c r="C43" s="3"/>
      <c r="D43" s="3"/>
      <c r="E43" s="3"/>
      <c r="F43" s="3"/>
      <c r="G43" s="3"/>
      <c r="H43" s="3"/>
      <c r="I43" s="3"/>
      <c r="J43" s="3"/>
      <c r="K43" s="3">
        <v>195.36</v>
      </c>
      <c r="L43" s="3"/>
      <c r="M43" s="3"/>
      <c r="N43" s="3"/>
      <c r="O43" s="3"/>
      <c r="P43" s="3"/>
      <c r="Q43" s="3">
        <v>195.36</v>
      </c>
    </row>
    <row r="44" spans="1:17" ht="12.75">
      <c r="A44" s="4" t="s">
        <v>106</v>
      </c>
      <c r="B44" s="4"/>
      <c r="C44" s="3"/>
      <c r="D44" s="3"/>
      <c r="E44" s="3"/>
      <c r="F44" s="3"/>
      <c r="G44" s="3"/>
      <c r="H44" s="3"/>
      <c r="I44" s="3"/>
      <c r="J44" s="3"/>
      <c r="K44" s="3">
        <v>7529.09</v>
      </c>
      <c r="L44" s="3"/>
      <c r="M44" s="3"/>
      <c r="N44" s="3"/>
      <c r="O44" s="3"/>
      <c r="P44" s="3"/>
      <c r="Q44" s="3">
        <v>7529.09</v>
      </c>
    </row>
    <row r="45" spans="1:17" ht="12.75">
      <c r="A45" s="4" t="s">
        <v>372</v>
      </c>
      <c r="B45" s="4"/>
      <c r="C45" s="3"/>
      <c r="D45" s="3"/>
      <c r="E45" s="3"/>
      <c r="F45" s="3"/>
      <c r="G45" s="3"/>
      <c r="H45" s="3"/>
      <c r="I45" s="3"/>
      <c r="J45" s="3">
        <v>35532.32</v>
      </c>
      <c r="K45" s="3"/>
      <c r="L45" s="3"/>
      <c r="M45" s="3"/>
      <c r="N45" s="3"/>
      <c r="O45" s="3"/>
      <c r="P45" s="3"/>
      <c r="Q45" s="3">
        <v>35532.3</v>
      </c>
    </row>
    <row r="46" spans="1:17" ht="12.75">
      <c r="A46" s="4" t="s">
        <v>127</v>
      </c>
      <c r="B46" s="4"/>
      <c r="C46" s="3"/>
      <c r="D46" s="3"/>
      <c r="E46" s="3"/>
      <c r="F46" s="3"/>
      <c r="G46" s="3"/>
      <c r="H46" s="3"/>
      <c r="I46" s="3"/>
      <c r="J46" s="3"/>
      <c r="K46" s="3">
        <v>4069.57</v>
      </c>
      <c r="L46" s="3"/>
      <c r="M46" s="3"/>
      <c r="N46" s="3"/>
      <c r="O46" s="3"/>
      <c r="P46" s="3"/>
      <c r="Q46" s="3">
        <v>4069.57</v>
      </c>
    </row>
    <row r="47" spans="1:17" ht="22.5">
      <c r="A47" s="4" t="s">
        <v>105</v>
      </c>
      <c r="B47" s="4"/>
      <c r="C47" s="3"/>
      <c r="D47" s="3"/>
      <c r="E47" s="3"/>
      <c r="F47" s="3"/>
      <c r="G47" s="3"/>
      <c r="H47" s="3"/>
      <c r="I47" s="3"/>
      <c r="J47" s="3"/>
      <c r="K47" s="3">
        <v>6500.71</v>
      </c>
      <c r="L47" s="3"/>
      <c r="M47" s="3"/>
      <c r="N47" s="3"/>
      <c r="O47" s="3"/>
      <c r="P47" s="3"/>
      <c r="Q47" s="3">
        <v>6500.71</v>
      </c>
    </row>
    <row r="48" spans="1:17" ht="22.5">
      <c r="A48" s="4" t="s">
        <v>519</v>
      </c>
      <c r="B48" s="4"/>
      <c r="C48" s="3"/>
      <c r="D48" s="3"/>
      <c r="E48" s="3"/>
      <c r="F48" s="3"/>
      <c r="G48" s="3"/>
      <c r="H48" s="3"/>
      <c r="I48" s="3"/>
      <c r="J48" s="3">
        <v>2066.6</v>
      </c>
      <c r="K48" s="3"/>
      <c r="L48" s="3"/>
      <c r="M48" s="3"/>
      <c r="N48" s="3"/>
      <c r="O48" s="3"/>
      <c r="P48" s="3"/>
      <c r="Q48" s="3">
        <v>2066.6</v>
      </c>
    </row>
    <row r="49" spans="1:17" ht="12.75">
      <c r="A49" s="4" t="s">
        <v>30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>
        <v>97.68</v>
      </c>
      <c r="M49" s="3"/>
      <c r="N49" s="3"/>
      <c r="O49" s="3"/>
      <c r="P49" s="3"/>
      <c r="Q49" s="3">
        <v>97.68</v>
      </c>
    </row>
    <row r="50" spans="1:17" ht="12.75">
      <c r="A50" s="4" t="s">
        <v>559</v>
      </c>
      <c r="B50" s="4"/>
      <c r="C50" s="3"/>
      <c r="D50" s="3"/>
      <c r="E50" s="3"/>
      <c r="F50" s="3"/>
      <c r="G50" s="3"/>
      <c r="H50" s="3"/>
      <c r="I50" s="3"/>
      <c r="J50" s="3"/>
      <c r="K50" s="3">
        <v>390.72</v>
      </c>
      <c r="L50" s="3"/>
      <c r="M50" s="3"/>
      <c r="N50" s="3"/>
      <c r="O50" s="3"/>
      <c r="P50" s="3"/>
      <c r="Q50" s="3">
        <v>390.72</v>
      </c>
    </row>
    <row r="51" spans="1:17" ht="12.75">
      <c r="A51" s="4" t="s">
        <v>353</v>
      </c>
      <c r="B51" s="4"/>
      <c r="C51" s="3"/>
      <c r="D51" s="3"/>
      <c r="E51" s="3"/>
      <c r="F51" s="3"/>
      <c r="G51" s="3"/>
      <c r="H51" s="3">
        <v>390.72</v>
      </c>
      <c r="I51" s="3"/>
      <c r="J51" s="3"/>
      <c r="K51" s="3"/>
      <c r="L51" s="3"/>
      <c r="M51" s="3"/>
      <c r="N51" s="3"/>
      <c r="O51" s="3"/>
      <c r="P51" s="3"/>
      <c r="Q51" s="3">
        <f>SUM(D51:P51)</f>
        <v>390.72</v>
      </c>
    </row>
    <row r="52" spans="1:17" ht="12.75">
      <c r="A52" s="4" t="s">
        <v>858</v>
      </c>
      <c r="B52" s="4"/>
      <c r="C52" s="3"/>
      <c r="D52" s="3"/>
      <c r="E52" s="3"/>
      <c r="F52" s="3"/>
      <c r="G52" s="3"/>
      <c r="H52" s="3"/>
      <c r="I52" s="3"/>
      <c r="J52" s="3">
        <v>14000</v>
      </c>
      <c r="K52" s="3"/>
      <c r="L52" s="3"/>
      <c r="M52" s="3"/>
      <c r="N52" s="3"/>
      <c r="O52" s="3"/>
      <c r="P52" s="3"/>
      <c r="Q52" s="3">
        <v>14000</v>
      </c>
    </row>
    <row r="53" spans="1:17" ht="12.75">
      <c r="A53" s="4" t="s">
        <v>597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>
        <v>1149.44</v>
      </c>
      <c r="M53" s="3"/>
      <c r="N53" s="3"/>
      <c r="O53" s="3"/>
      <c r="P53" s="3"/>
      <c r="Q53" s="3">
        <v>1149.44</v>
      </c>
    </row>
    <row r="54" spans="1:17" ht="12.75">
      <c r="A54" s="4" t="s">
        <v>101</v>
      </c>
      <c r="B54" s="4"/>
      <c r="C54" s="3"/>
      <c r="D54" s="3"/>
      <c r="E54" s="3"/>
      <c r="F54" s="3"/>
      <c r="G54" s="3"/>
      <c r="H54" s="3"/>
      <c r="I54" s="3"/>
      <c r="J54" s="3"/>
      <c r="K54" s="3">
        <v>1620.44</v>
      </c>
      <c r="L54" s="3"/>
      <c r="M54" s="3"/>
      <c r="N54" s="3"/>
      <c r="O54" s="3"/>
      <c r="P54" s="3"/>
      <c r="Q54" s="3">
        <v>1620.44</v>
      </c>
    </row>
    <row r="55" spans="1:17" ht="12.75">
      <c r="A55" s="4" t="s">
        <v>773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f>SUM(G55:P55)</f>
        <v>0</v>
      </c>
    </row>
    <row r="56" spans="1:17" ht="12.75">
      <c r="A56" s="4" t="s">
        <v>418</v>
      </c>
      <c r="B56" s="4"/>
      <c r="C56" s="3"/>
      <c r="D56" s="3">
        <v>500</v>
      </c>
      <c r="E56" s="3">
        <v>500</v>
      </c>
      <c r="F56" s="3">
        <v>500</v>
      </c>
      <c r="G56" s="3">
        <v>500</v>
      </c>
      <c r="H56" s="3">
        <v>500</v>
      </c>
      <c r="I56" s="3">
        <v>500</v>
      </c>
      <c r="J56" s="3">
        <v>500</v>
      </c>
      <c r="K56" s="3">
        <v>500</v>
      </c>
      <c r="L56" s="3">
        <v>500</v>
      </c>
      <c r="M56" s="3"/>
      <c r="N56" s="3"/>
      <c r="O56" s="3"/>
      <c r="P56" s="3"/>
      <c r="Q56" s="3"/>
    </row>
    <row r="57" spans="1:17" ht="12.75">
      <c r="A57" s="4" t="s">
        <v>634</v>
      </c>
      <c r="B57" s="4"/>
      <c r="C57" s="3">
        <v>0.6</v>
      </c>
      <c r="D57" s="3">
        <f>C57*C1</f>
        <v>2542.08</v>
      </c>
      <c r="E57" s="3">
        <f>C57*C1</f>
        <v>2542.08</v>
      </c>
      <c r="F57" s="3">
        <f>C57*C1</f>
        <v>2542.08</v>
      </c>
      <c r="G57" s="3">
        <f>C57*C1</f>
        <v>2542.08</v>
      </c>
      <c r="H57" s="3">
        <v>2542.08</v>
      </c>
      <c r="I57" s="3">
        <v>2542.08</v>
      </c>
      <c r="J57" s="3">
        <v>2542.08</v>
      </c>
      <c r="K57" s="3">
        <v>2542.08</v>
      </c>
      <c r="L57" s="3">
        <v>2542.08</v>
      </c>
      <c r="M57" s="3"/>
      <c r="N57" s="3"/>
      <c r="O57" s="3"/>
      <c r="P57" s="3"/>
      <c r="Q57" s="3">
        <f>SUM(D57:P57)</f>
        <v>22878.72</v>
      </c>
    </row>
    <row r="58" spans="1:17" ht="12.75">
      <c r="A58" s="4" t="s">
        <v>325</v>
      </c>
      <c r="B58" s="4"/>
      <c r="C58" s="3"/>
      <c r="D58" s="3"/>
      <c r="E58" s="3"/>
      <c r="F58" s="3"/>
      <c r="G58" s="3">
        <v>1379</v>
      </c>
      <c r="H58" s="3"/>
      <c r="I58" s="3"/>
      <c r="J58" s="3"/>
      <c r="K58" s="3"/>
      <c r="L58" s="3"/>
      <c r="M58" s="3"/>
      <c r="N58" s="3"/>
      <c r="O58" s="3" t="s">
        <v>627</v>
      </c>
      <c r="P58" s="3"/>
      <c r="Q58" s="3">
        <f>SUM(D58:P58)</f>
        <v>1379</v>
      </c>
    </row>
    <row r="59" spans="1:17" ht="12.75">
      <c r="A59" s="3" t="s">
        <v>628</v>
      </c>
      <c r="B59" s="3"/>
      <c r="C59" s="3"/>
      <c r="D59" s="3">
        <v>148.28</v>
      </c>
      <c r="E59" s="3">
        <v>148.28</v>
      </c>
      <c r="F59" s="3">
        <v>148.28</v>
      </c>
      <c r="G59" s="3">
        <v>148.28</v>
      </c>
      <c r="H59" s="3">
        <v>148.28</v>
      </c>
      <c r="I59" s="3">
        <v>148.28</v>
      </c>
      <c r="J59" s="3">
        <v>494.29</v>
      </c>
      <c r="K59" s="3">
        <v>494.29</v>
      </c>
      <c r="L59" s="3">
        <v>494.29</v>
      </c>
      <c r="M59" s="3"/>
      <c r="N59" s="3"/>
      <c r="O59" s="3"/>
      <c r="P59" s="3"/>
      <c r="Q59" s="3">
        <f>SUM(D59:P59)</f>
        <v>2372.55</v>
      </c>
    </row>
    <row r="60" spans="1:17" ht="12.75">
      <c r="A60" s="3" t="s">
        <v>614</v>
      </c>
      <c r="B60" s="3"/>
      <c r="C60" s="3"/>
      <c r="D60" s="3">
        <f aca="true" t="shared" si="1" ref="D60:Q60">SUM(D4:D59)</f>
        <v>43116.600000000006</v>
      </c>
      <c r="E60" s="6">
        <f t="shared" si="1"/>
        <v>36660.670000000006</v>
      </c>
      <c r="F60" s="3">
        <f t="shared" si="1"/>
        <v>36331.240000000005</v>
      </c>
      <c r="G60" s="3">
        <f t="shared" si="1"/>
        <v>42356.78000000001</v>
      </c>
      <c r="H60" s="6">
        <f t="shared" si="1"/>
        <v>37483.740000000005</v>
      </c>
      <c r="I60" s="6">
        <f t="shared" si="1"/>
        <v>65412.86000000001</v>
      </c>
      <c r="J60" s="3">
        <f t="shared" si="1"/>
        <v>84564.33</v>
      </c>
      <c r="K60" s="3">
        <f t="shared" si="1"/>
        <v>52880.58000000001</v>
      </c>
      <c r="L60" s="3">
        <f t="shared" si="1"/>
        <v>33821.81</v>
      </c>
      <c r="M60" s="3">
        <f t="shared" si="1"/>
        <v>0</v>
      </c>
      <c r="N60" s="3">
        <f t="shared" si="1"/>
        <v>0</v>
      </c>
      <c r="O60" s="3">
        <f t="shared" si="1"/>
        <v>0</v>
      </c>
      <c r="P60" s="3">
        <f t="shared" si="1"/>
        <v>0</v>
      </c>
      <c r="Q60" s="3">
        <f t="shared" si="1"/>
        <v>425369.5899999998</v>
      </c>
    </row>
    <row r="61" spans="1:17" ht="12.75">
      <c r="A61" s="3" t="s">
        <v>618</v>
      </c>
      <c r="B61" s="3"/>
      <c r="C61" s="3"/>
      <c r="D61" s="3">
        <v>45207.01</v>
      </c>
      <c r="E61" s="3">
        <v>40939.07</v>
      </c>
      <c r="F61" s="3">
        <v>48751.05</v>
      </c>
      <c r="G61" s="3">
        <v>52061.3</v>
      </c>
      <c r="H61" s="3">
        <v>55275.83</v>
      </c>
      <c r="I61" s="3">
        <v>47375.69</v>
      </c>
      <c r="J61" s="3">
        <v>74792.76</v>
      </c>
      <c r="K61" s="3">
        <v>42567.87</v>
      </c>
      <c r="L61" s="3">
        <v>53719.69</v>
      </c>
      <c r="M61" s="3"/>
      <c r="N61" s="3"/>
      <c r="O61" s="3"/>
      <c r="P61" s="3"/>
      <c r="Q61" s="3">
        <f>SUM(D61:P61)+Q63</f>
        <v>460690.27</v>
      </c>
    </row>
    <row r="62" spans="1:17" s="1" customFormat="1" ht="12.75">
      <c r="A62" s="5" t="s">
        <v>619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8">
        <f>Q61-Q60+Q1</f>
        <v>-2456.869999999777</v>
      </c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>SUM(D63:P63)</f>
        <v>0</v>
      </c>
    </row>
    <row r="64" spans="2:7" ht="12.75">
      <c r="B64" s="35"/>
      <c r="C64" s="45" t="s">
        <v>686</v>
      </c>
      <c r="D64" s="46"/>
      <c r="E64" s="46"/>
      <c r="F64" s="46"/>
      <c r="G64" s="47"/>
    </row>
    <row r="65" ht="12.75">
      <c r="H65" s="2" t="s">
        <v>627</v>
      </c>
    </row>
  </sheetData>
  <sheetProtection/>
  <mergeCells count="1">
    <mergeCell ref="C64:G6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0" zoomScalePageLayoutView="0" workbookViewId="0" topLeftCell="A10">
      <selection activeCell="A42" sqref="A42:IV42"/>
    </sheetView>
  </sheetViews>
  <sheetFormatPr defaultColWidth="9.125" defaultRowHeight="12.75"/>
  <cols>
    <col min="1" max="1" width="34.375" style="2" customWidth="1"/>
    <col min="2" max="2" width="11.125" style="2" customWidth="1"/>
    <col min="3" max="3" width="12.375" style="2" customWidth="1"/>
    <col min="4" max="4" width="7.25390625" style="2" customWidth="1"/>
    <col min="5" max="5" width="8.75390625" style="2" customWidth="1"/>
    <col min="6" max="6" width="7.125" style="2" customWidth="1"/>
    <col min="7" max="7" width="7.25390625" style="2" customWidth="1"/>
    <col min="8" max="8" width="8.375" style="2" customWidth="1"/>
    <col min="9" max="9" width="9.125" style="2" customWidth="1"/>
    <col min="10" max="10" width="7.25390625" style="2" customWidth="1"/>
    <col min="11" max="11" width="9.125" style="2" customWidth="1"/>
    <col min="12" max="12" width="10.25390625" style="2" customWidth="1"/>
    <col min="13" max="16384" width="9.125" style="2" customWidth="1"/>
  </cols>
  <sheetData>
    <row r="1" spans="1:17" s="1" customFormat="1" ht="12.75">
      <c r="A1" s="5" t="s">
        <v>621</v>
      </c>
      <c r="B1" s="5"/>
      <c r="C1" s="5">
        <v>1856</v>
      </c>
      <c r="D1" s="5"/>
      <c r="E1" s="5"/>
      <c r="F1" s="5"/>
      <c r="G1" s="5"/>
      <c r="H1" s="5"/>
      <c r="I1" s="5"/>
      <c r="J1" s="5"/>
      <c r="K1" s="5"/>
      <c r="L1" s="5" t="s">
        <v>648</v>
      </c>
      <c r="M1" s="5" t="s">
        <v>811</v>
      </c>
      <c r="N1" s="5"/>
      <c r="O1" s="5"/>
      <c r="P1" s="5"/>
      <c r="Q1" s="5">
        <v>-3784.48</v>
      </c>
    </row>
    <row r="2" spans="1:17" ht="12.75">
      <c r="A2" s="3" t="s">
        <v>620</v>
      </c>
      <c r="B2" s="3"/>
      <c r="C2" s="6">
        <f>PRODUCT(C1,10.65)</f>
        <v>19766.4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5" t="s">
        <v>608</v>
      </c>
      <c r="B3" s="5"/>
      <c r="C3" s="5" t="s">
        <v>609</v>
      </c>
      <c r="D3" s="5" t="s">
        <v>633</v>
      </c>
      <c r="E3" s="5" t="s">
        <v>637</v>
      </c>
      <c r="F3" s="5" t="s">
        <v>636</v>
      </c>
      <c r="G3" s="5" t="s">
        <v>635</v>
      </c>
      <c r="H3" s="5" t="s">
        <v>612</v>
      </c>
      <c r="I3" s="5" t="s">
        <v>613</v>
      </c>
      <c r="J3" s="5" t="s">
        <v>615</v>
      </c>
      <c r="K3" s="5" t="s">
        <v>616</v>
      </c>
      <c r="L3" s="5" t="s">
        <v>622</v>
      </c>
      <c r="M3" s="5" t="s">
        <v>623</v>
      </c>
      <c r="N3" s="5" t="s">
        <v>624</v>
      </c>
      <c r="O3" s="5" t="s">
        <v>625</v>
      </c>
      <c r="P3" s="5" t="s">
        <v>633</v>
      </c>
      <c r="Q3" s="5" t="s">
        <v>626</v>
      </c>
    </row>
    <row r="4" spans="1:17" ht="12.75">
      <c r="A4" s="3" t="s">
        <v>610</v>
      </c>
      <c r="B4" s="3"/>
      <c r="C4" s="3">
        <v>1.5</v>
      </c>
      <c r="D4" s="3">
        <f>C4*C1</f>
        <v>2784</v>
      </c>
      <c r="E4" s="3">
        <f>C4*C1</f>
        <v>2784</v>
      </c>
      <c r="F4" s="3">
        <f>C4*C1</f>
        <v>2784</v>
      </c>
      <c r="G4" s="3">
        <f>C4*C1</f>
        <v>2784</v>
      </c>
      <c r="H4" s="3">
        <f>C4*C1</f>
        <v>2784</v>
      </c>
      <c r="I4" s="3">
        <f>C4*C1</f>
        <v>2784</v>
      </c>
      <c r="J4" s="3">
        <v>2784</v>
      </c>
      <c r="K4" s="3">
        <v>2784</v>
      </c>
      <c r="L4" s="3">
        <v>2784</v>
      </c>
      <c r="M4" s="3"/>
      <c r="N4" s="3"/>
      <c r="O4" s="3"/>
      <c r="P4" s="3"/>
      <c r="Q4" s="3">
        <f aca="true" t="shared" si="0" ref="Q4:Q11">SUM(D4:P4)</f>
        <v>25056</v>
      </c>
    </row>
    <row r="5" spans="1:17" ht="12.75">
      <c r="A5" s="3" t="s">
        <v>650</v>
      </c>
      <c r="B5" s="3"/>
      <c r="C5" s="3">
        <v>1.5</v>
      </c>
      <c r="D5" s="3">
        <f>C5*C1</f>
        <v>2784</v>
      </c>
      <c r="E5" s="3">
        <f>C5*C1</f>
        <v>2784</v>
      </c>
      <c r="F5" s="3">
        <f>C5*C1</f>
        <v>2784</v>
      </c>
      <c r="G5" s="3">
        <f>C5*C1</f>
        <v>2784</v>
      </c>
      <c r="H5" s="3">
        <f>C5*C1</f>
        <v>2784</v>
      </c>
      <c r="I5" s="3">
        <f>C5*C1</f>
        <v>2784</v>
      </c>
      <c r="J5" s="3">
        <v>2784</v>
      </c>
      <c r="K5" s="3">
        <v>2784</v>
      </c>
      <c r="L5" s="3">
        <v>2784</v>
      </c>
      <c r="M5" s="3"/>
      <c r="N5" s="3"/>
      <c r="O5" s="3"/>
      <c r="P5" s="3"/>
      <c r="Q5" s="3">
        <f t="shared" si="0"/>
        <v>25056</v>
      </c>
    </row>
    <row r="6" spans="1:17" ht="12.75">
      <c r="A6" s="3" t="s">
        <v>611</v>
      </c>
      <c r="B6" s="3"/>
      <c r="C6" s="3">
        <v>1.5</v>
      </c>
      <c r="D6" s="3">
        <f>C6*C1</f>
        <v>2784</v>
      </c>
      <c r="E6" s="3">
        <f>C6*C1</f>
        <v>2784</v>
      </c>
      <c r="F6" s="3">
        <f>C6*C1</f>
        <v>2784</v>
      </c>
      <c r="G6" s="3">
        <f>C6*C1</f>
        <v>2784</v>
      </c>
      <c r="H6" s="3">
        <f>C6*C1</f>
        <v>2784</v>
      </c>
      <c r="I6" s="3">
        <f>C6*C1</f>
        <v>2784</v>
      </c>
      <c r="J6" s="3">
        <v>2784</v>
      </c>
      <c r="K6" s="3">
        <v>2784</v>
      </c>
      <c r="L6" s="3">
        <v>2784</v>
      </c>
      <c r="M6" s="3"/>
      <c r="N6" s="3"/>
      <c r="O6" s="3"/>
      <c r="P6" s="3"/>
      <c r="Q6" s="3">
        <f t="shared" si="0"/>
        <v>25056</v>
      </c>
    </row>
    <row r="7" spans="1:17" ht="22.5">
      <c r="A7" s="4" t="s">
        <v>720</v>
      </c>
      <c r="B7" s="4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</row>
    <row r="8" spans="1:17" ht="12.75">
      <c r="A8" s="3" t="s">
        <v>726</v>
      </c>
      <c r="B8" s="3"/>
      <c r="C8" s="3"/>
      <c r="D8" s="3"/>
      <c r="E8" s="3"/>
      <c r="F8" s="3"/>
      <c r="G8" s="3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0</v>
      </c>
    </row>
    <row r="9" spans="1:17" ht="12.75">
      <c r="A9" s="3" t="s">
        <v>706</v>
      </c>
      <c r="B9" s="3"/>
      <c r="C9" s="3"/>
      <c r="D9" s="3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6">
        <f>SUM(D9:P9)</f>
        <v>0</v>
      </c>
    </row>
    <row r="10" spans="1:17" ht="12.75">
      <c r="A10" s="3" t="s">
        <v>707</v>
      </c>
      <c r="B10" s="3"/>
      <c r="C10" s="3"/>
      <c r="D10" s="3"/>
      <c r="E10" s="3"/>
      <c r="F10" s="3"/>
      <c r="G10" s="3">
        <v>2219</v>
      </c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2219</v>
      </c>
    </row>
    <row r="11" spans="1:17" ht="12.75">
      <c r="A11" s="3" t="s">
        <v>728</v>
      </c>
      <c r="B11" s="3"/>
      <c r="C11" s="3">
        <v>0.4</v>
      </c>
      <c r="D11" s="3">
        <v>742.4</v>
      </c>
      <c r="E11" s="3">
        <f>C11*C1</f>
        <v>742.4000000000001</v>
      </c>
      <c r="F11" s="3">
        <f>C11*C1</f>
        <v>742.4000000000001</v>
      </c>
      <c r="G11" s="3">
        <f>C11*C1</f>
        <v>742.4000000000001</v>
      </c>
      <c r="H11" s="3">
        <f>C11*C1</f>
        <v>742.4000000000001</v>
      </c>
      <c r="I11" s="3">
        <f>C11*C1</f>
        <v>742.4000000000001</v>
      </c>
      <c r="J11" s="3">
        <v>742.4</v>
      </c>
      <c r="K11" s="3">
        <v>742.4</v>
      </c>
      <c r="L11" s="3">
        <v>742.4</v>
      </c>
      <c r="M11" s="3"/>
      <c r="N11" s="3"/>
      <c r="O11" s="3"/>
      <c r="P11" s="3"/>
      <c r="Q11" s="3">
        <f t="shared" si="0"/>
        <v>6681.599999999999</v>
      </c>
    </row>
    <row r="12" spans="1:17" ht="22.5">
      <c r="A12" s="4" t="s">
        <v>783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>SUM(E12:P12)</f>
        <v>0</v>
      </c>
    </row>
    <row r="13" spans="1:17" ht="12.75">
      <c r="A13" s="4" t="s">
        <v>46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2824</v>
      </c>
    </row>
    <row r="14" spans="1:17" ht="22.5">
      <c r="A14" s="4" t="s">
        <v>787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>SUM(E14:P14)</f>
        <v>0</v>
      </c>
    </row>
    <row r="15" spans="1:17" ht="12.75">
      <c r="A15" s="3" t="s">
        <v>727</v>
      </c>
      <c r="B15" s="3"/>
      <c r="C15" s="3"/>
      <c r="D15" s="3"/>
      <c r="E15" s="3"/>
      <c r="F15" s="3"/>
      <c r="G15" s="3"/>
      <c r="H15" s="3"/>
      <c r="I15" s="3"/>
      <c r="J15" s="3"/>
      <c r="K15" s="3">
        <v>9682</v>
      </c>
      <c r="L15" s="3"/>
      <c r="M15" s="3"/>
      <c r="N15" s="3"/>
      <c r="O15" s="3"/>
      <c r="P15" s="3"/>
      <c r="Q15" s="3">
        <f>SUM(D15:P15)</f>
        <v>9682</v>
      </c>
    </row>
    <row r="16" spans="1:17" ht="12.75">
      <c r="A16" s="3" t="s">
        <v>722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>SUM(D16:P16)</f>
        <v>0</v>
      </c>
    </row>
    <row r="17" spans="1:17" ht="12.75">
      <c r="A17" s="3" t="s">
        <v>709</v>
      </c>
      <c r="B17" s="3"/>
      <c r="C17" s="3"/>
      <c r="D17" s="3"/>
      <c r="E17" s="3"/>
      <c r="F17" s="3"/>
      <c r="G17" s="3">
        <v>183.5</v>
      </c>
      <c r="H17" s="3"/>
      <c r="I17" s="3"/>
      <c r="J17" s="3"/>
      <c r="K17" s="3"/>
      <c r="L17" s="3"/>
      <c r="M17" s="3"/>
      <c r="N17" s="3"/>
      <c r="O17" s="3"/>
      <c r="P17" s="3"/>
      <c r="Q17" s="3">
        <f>SUM(C17:P17)</f>
        <v>183.5</v>
      </c>
    </row>
    <row r="18" spans="1:17" ht="12.75">
      <c r="A18" s="3" t="s">
        <v>710</v>
      </c>
      <c r="B18" s="3"/>
      <c r="C18" s="3"/>
      <c r="D18" s="3"/>
      <c r="E18" s="3"/>
      <c r="F18" s="3"/>
      <c r="G18" s="3">
        <v>45.5</v>
      </c>
      <c r="H18" s="3"/>
      <c r="I18" s="3"/>
      <c r="J18" s="3"/>
      <c r="K18" s="3"/>
      <c r="L18" s="3"/>
      <c r="M18" s="3"/>
      <c r="N18" s="3"/>
      <c r="O18" s="3"/>
      <c r="P18" s="3"/>
      <c r="Q18" s="3">
        <f>SUM(D18:P18)</f>
        <v>45.5</v>
      </c>
    </row>
    <row r="19" spans="1:17" ht="12.75">
      <c r="A19" s="3" t="s">
        <v>716</v>
      </c>
      <c r="B19" s="3"/>
      <c r="C19" s="3"/>
      <c r="D19" s="3"/>
      <c r="E19" s="3"/>
      <c r="F19" s="3"/>
      <c r="G19" s="3">
        <v>80</v>
      </c>
      <c r="H19" s="3"/>
      <c r="I19" s="3"/>
      <c r="J19" s="3"/>
      <c r="K19" s="3"/>
      <c r="L19" s="3"/>
      <c r="M19" s="3"/>
      <c r="N19" s="3"/>
      <c r="O19" s="3"/>
      <c r="P19" s="3"/>
      <c r="Q19" s="3">
        <f>SUM(D19:P19)</f>
        <v>80</v>
      </c>
    </row>
    <row r="20" spans="1:17" ht="33.75">
      <c r="A20" s="4" t="s">
        <v>885</v>
      </c>
      <c r="B20" s="3"/>
      <c r="C20" s="3"/>
      <c r="D20" s="3"/>
      <c r="E20" s="3">
        <v>1562.88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>SUM(D20:P20)</f>
        <v>1562.88</v>
      </c>
    </row>
    <row r="21" spans="1:17" ht="22.5">
      <c r="A21" s="4" t="s">
        <v>2</v>
      </c>
      <c r="B21" s="4"/>
      <c r="C21" s="3"/>
      <c r="D21" s="3"/>
      <c r="E21" s="3">
        <v>109.68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>SUM(E21:P21)</f>
        <v>109.68</v>
      </c>
    </row>
    <row r="22" spans="1:17" ht="22.5">
      <c r="A22" s="4" t="s">
        <v>159</v>
      </c>
      <c r="B22" s="4"/>
      <c r="C22" s="3"/>
      <c r="D22" s="3"/>
      <c r="E22" s="3"/>
      <c r="F22" s="3"/>
      <c r="G22" s="3">
        <v>195.36</v>
      </c>
      <c r="H22" s="3"/>
      <c r="I22" s="3"/>
      <c r="J22" s="3"/>
      <c r="K22" s="3"/>
      <c r="L22" s="3"/>
      <c r="M22" s="3"/>
      <c r="N22" s="3"/>
      <c r="O22" s="3"/>
      <c r="P22" s="3"/>
      <c r="Q22" s="3">
        <f>SUM(E22:P22)</f>
        <v>195.36</v>
      </c>
    </row>
    <row r="23" spans="1:17" ht="12.75">
      <c r="A23" s="4" t="s">
        <v>250</v>
      </c>
      <c r="B23" s="4"/>
      <c r="C23" s="3"/>
      <c r="D23" s="3"/>
      <c r="E23" s="3">
        <v>390.72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>SUM(E23:P23)</f>
        <v>390.72</v>
      </c>
    </row>
    <row r="24" spans="1:17" ht="12.75">
      <c r="A24" s="4" t="s">
        <v>251</v>
      </c>
      <c r="B24" s="4"/>
      <c r="C24" s="3"/>
      <c r="D24" s="3"/>
      <c r="E24" s="3">
        <v>2122.88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>SUM(E24:P24)</f>
        <v>2122.88</v>
      </c>
    </row>
    <row r="25" spans="1:17" ht="12.75">
      <c r="A25" s="4" t="s">
        <v>765</v>
      </c>
      <c r="B25" s="4"/>
      <c r="C25" s="3"/>
      <c r="D25" s="3"/>
      <c r="E25" s="3"/>
      <c r="F25" s="3">
        <v>4658.72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>SUM(E25:P25)</f>
        <v>4658.72</v>
      </c>
    </row>
    <row r="26" spans="1:17" ht="12.75">
      <c r="A26" s="4" t="s">
        <v>326</v>
      </c>
      <c r="B26" s="4"/>
      <c r="C26" s="3"/>
      <c r="D26" s="3">
        <v>500</v>
      </c>
      <c r="E26" s="3">
        <v>500</v>
      </c>
      <c r="F26" s="3">
        <v>500</v>
      </c>
      <c r="G26" s="3">
        <v>500</v>
      </c>
      <c r="H26" s="3"/>
      <c r="I26" s="3"/>
      <c r="J26" s="3"/>
      <c r="K26" s="3"/>
      <c r="L26" s="3"/>
      <c r="M26" s="3"/>
      <c r="N26" s="3"/>
      <c r="O26" s="3"/>
      <c r="P26" s="3"/>
      <c r="Q26" s="3">
        <f>SUM(D26:P26)</f>
        <v>2000</v>
      </c>
    </row>
    <row r="27" spans="1:17" ht="12.75">
      <c r="A27" s="4" t="s">
        <v>372</v>
      </c>
      <c r="B27" s="4"/>
      <c r="C27" s="3"/>
      <c r="D27" s="3"/>
      <c r="E27" s="3"/>
      <c r="F27" s="3"/>
      <c r="G27" s="3"/>
      <c r="H27" s="3"/>
      <c r="I27" s="3">
        <v>29397.76</v>
      </c>
      <c r="J27" s="3"/>
      <c r="K27" s="3"/>
      <c r="L27" s="3"/>
      <c r="M27" s="3"/>
      <c r="N27" s="3"/>
      <c r="O27" s="3"/>
      <c r="P27" s="3"/>
      <c r="Q27" s="3">
        <f>SUM(E27:P27)</f>
        <v>29397.76</v>
      </c>
    </row>
    <row r="28" spans="1:17" ht="12.75">
      <c r="A28" s="4" t="s">
        <v>386</v>
      </c>
      <c r="B28" s="4"/>
      <c r="C28" s="3"/>
      <c r="D28" s="3"/>
      <c r="E28" s="3"/>
      <c r="F28" s="3"/>
      <c r="G28" s="3"/>
      <c r="H28" s="3">
        <v>1196.16</v>
      </c>
      <c r="I28" s="3"/>
      <c r="J28" s="3"/>
      <c r="K28" s="3"/>
      <c r="L28" s="3"/>
      <c r="M28" s="3"/>
      <c r="N28" s="3"/>
      <c r="O28" s="3"/>
      <c r="P28" s="3"/>
      <c r="Q28" s="3">
        <f>SUM(D28:P28)</f>
        <v>1196.16</v>
      </c>
    </row>
    <row r="29" spans="1:17" ht="12.75">
      <c r="A29" s="4" t="s">
        <v>127</v>
      </c>
      <c r="B29" s="4"/>
      <c r="C29" s="3"/>
      <c r="D29" s="3"/>
      <c r="E29" s="3"/>
      <c r="F29" s="3"/>
      <c r="G29" s="3"/>
      <c r="H29" s="3"/>
      <c r="I29" s="3"/>
      <c r="J29" s="3">
        <v>4069.57</v>
      </c>
      <c r="K29" s="3"/>
      <c r="L29" s="3"/>
      <c r="M29" s="3"/>
      <c r="N29" s="3"/>
      <c r="O29" s="3"/>
      <c r="P29" s="3"/>
      <c r="Q29" s="3">
        <v>4069.57</v>
      </c>
    </row>
    <row r="30" spans="1:17" ht="12.75">
      <c r="A30" s="4" t="s">
        <v>389</v>
      </c>
      <c r="B30" s="4"/>
      <c r="C30" s="3"/>
      <c r="D30" s="3"/>
      <c r="E30" s="3"/>
      <c r="F30" s="3"/>
      <c r="G30" s="3"/>
      <c r="H30" s="3">
        <v>781.44</v>
      </c>
      <c r="I30" s="3"/>
      <c r="J30" s="3"/>
      <c r="K30" s="3"/>
      <c r="L30" s="3"/>
      <c r="M30" s="3"/>
      <c r="N30" s="3"/>
      <c r="O30" s="3"/>
      <c r="P30" s="3"/>
      <c r="Q30" s="3">
        <f>SUM(D30:P30)</f>
        <v>781.44</v>
      </c>
    </row>
    <row r="31" spans="1:17" ht="12.75">
      <c r="A31" s="4" t="s">
        <v>859</v>
      </c>
      <c r="B31" s="4"/>
      <c r="C31" s="3"/>
      <c r="D31" s="3"/>
      <c r="E31" s="3"/>
      <c r="F31" s="3"/>
      <c r="G31" s="3"/>
      <c r="H31" s="3"/>
      <c r="I31" s="3"/>
      <c r="J31" s="3">
        <v>25300</v>
      </c>
      <c r="K31" s="3">
        <v>25300</v>
      </c>
      <c r="L31" s="3"/>
      <c r="M31" s="3"/>
      <c r="N31" s="3"/>
      <c r="O31" s="3"/>
      <c r="P31" s="3"/>
      <c r="Q31" s="3">
        <f>SUM(D31:P31)</f>
        <v>50600</v>
      </c>
    </row>
    <row r="32" spans="1:17" ht="22.5">
      <c r="A32" s="4" t="s">
        <v>417</v>
      </c>
      <c r="B32" s="4"/>
      <c r="C32" s="3"/>
      <c r="D32" s="3">
        <v>2034</v>
      </c>
      <c r="E32" s="3">
        <v>2034</v>
      </c>
      <c r="F32" s="3">
        <v>2034</v>
      </c>
      <c r="G32" s="3">
        <v>2034</v>
      </c>
      <c r="H32" s="3">
        <v>2034</v>
      </c>
      <c r="I32" s="3">
        <v>2034</v>
      </c>
      <c r="J32" s="3">
        <v>2034</v>
      </c>
      <c r="K32" s="3">
        <v>2034</v>
      </c>
      <c r="L32" s="3">
        <v>2034</v>
      </c>
      <c r="M32" s="3"/>
      <c r="N32" s="3"/>
      <c r="O32" s="3"/>
      <c r="P32" s="3"/>
      <c r="Q32" s="3">
        <f>SUM(D32:P32)</f>
        <v>18306</v>
      </c>
    </row>
    <row r="33" spans="1:17" ht="12.75">
      <c r="A33" s="4" t="s">
        <v>634</v>
      </c>
      <c r="B33" s="4"/>
      <c r="C33" s="3">
        <v>0.6</v>
      </c>
      <c r="D33" s="3">
        <f>C33*C1</f>
        <v>1113.6</v>
      </c>
      <c r="E33" s="3">
        <f>C33*C1</f>
        <v>1113.6</v>
      </c>
      <c r="F33" s="3">
        <f>C33*C1</f>
        <v>1113.6</v>
      </c>
      <c r="G33" s="3">
        <f>C33*C1</f>
        <v>1113.6</v>
      </c>
      <c r="H33" s="3">
        <f>C33*C1</f>
        <v>1113.6</v>
      </c>
      <c r="I33" s="3">
        <f>C33*C1</f>
        <v>1113.6</v>
      </c>
      <c r="J33" s="3">
        <v>1113.6</v>
      </c>
      <c r="K33" s="3">
        <v>1113.6</v>
      </c>
      <c r="L33" s="3">
        <v>1113.6</v>
      </c>
      <c r="M33" s="3"/>
      <c r="N33" s="3"/>
      <c r="O33" s="3"/>
      <c r="P33" s="3"/>
      <c r="Q33" s="3">
        <f>SUM(D33:P33)</f>
        <v>10022.400000000001</v>
      </c>
    </row>
    <row r="34" spans="1:17" ht="12.75">
      <c r="A34" s="4" t="s">
        <v>690</v>
      </c>
      <c r="B34" s="4"/>
      <c r="C34" s="3"/>
      <c r="D34" s="3">
        <v>2034</v>
      </c>
      <c r="E34" s="3">
        <v>2034</v>
      </c>
      <c r="F34" s="3">
        <v>2034</v>
      </c>
      <c r="G34" s="3">
        <v>2034</v>
      </c>
      <c r="H34" s="3">
        <v>2034</v>
      </c>
      <c r="I34" s="3">
        <v>2034</v>
      </c>
      <c r="J34" s="3">
        <v>2034</v>
      </c>
      <c r="K34" s="3">
        <v>2034</v>
      </c>
      <c r="L34" s="3">
        <v>2034</v>
      </c>
      <c r="M34" s="3"/>
      <c r="N34" s="3"/>
      <c r="O34" s="3"/>
      <c r="P34" s="3"/>
      <c r="Q34" s="3">
        <f>SUM(D34:P34)</f>
        <v>18306</v>
      </c>
    </row>
    <row r="35" spans="1:17" ht="12.75">
      <c r="A35" s="4" t="s">
        <v>628</v>
      </c>
      <c r="B35" s="4"/>
      <c r="C35" s="3"/>
      <c r="D35" s="3">
        <v>64.96</v>
      </c>
      <c r="E35" s="3">
        <v>64.96</v>
      </c>
      <c r="F35" s="3">
        <v>64.96</v>
      </c>
      <c r="G35" s="3">
        <v>64.96</v>
      </c>
      <c r="H35" s="3">
        <v>64.96</v>
      </c>
      <c r="I35" s="3">
        <v>64.96</v>
      </c>
      <c r="J35" s="3">
        <v>216.53</v>
      </c>
      <c r="K35" s="3">
        <v>216.53</v>
      </c>
      <c r="L35" s="3">
        <v>216.53</v>
      </c>
      <c r="M35" s="3"/>
      <c r="N35" s="3"/>
      <c r="O35" s="3"/>
      <c r="P35" s="3"/>
      <c r="Q35" s="3">
        <f>SUM(F35:P35)</f>
        <v>909.43</v>
      </c>
    </row>
    <row r="36" spans="1:17" ht="12.75">
      <c r="A36" s="3" t="s">
        <v>614</v>
      </c>
      <c r="B36" s="3"/>
      <c r="C36" s="3"/>
      <c r="D36" s="3">
        <f aca="true" t="shared" si="1" ref="D36:I36">SUM(D4:D35)</f>
        <v>14840.96</v>
      </c>
      <c r="E36" s="6">
        <f t="shared" si="1"/>
        <v>19027.119999999995</v>
      </c>
      <c r="F36" s="3">
        <f t="shared" si="1"/>
        <v>19499.679999999997</v>
      </c>
      <c r="G36" s="3">
        <f t="shared" si="1"/>
        <v>17564.32</v>
      </c>
      <c r="H36" s="6">
        <f t="shared" si="1"/>
        <v>16318.56</v>
      </c>
      <c r="I36" s="6">
        <f t="shared" si="1"/>
        <v>43738.719999999994</v>
      </c>
      <c r="J36" s="3">
        <f>SUM(J4:J35)</f>
        <v>43862.1</v>
      </c>
      <c r="K36" s="3">
        <f>SUM(K4:K35)</f>
        <v>49474.53</v>
      </c>
      <c r="L36" s="3">
        <f>SUM(L4:L35)</f>
        <v>14492.53</v>
      </c>
      <c r="M36" s="3">
        <f>SUM(M4:M32)</f>
        <v>0</v>
      </c>
      <c r="N36" s="3">
        <f>SUM(N4:N32)</f>
        <v>0</v>
      </c>
      <c r="O36" s="3">
        <f>SUM(O4:O32)</f>
        <v>0</v>
      </c>
      <c r="P36" s="3">
        <f>SUM(P4:P32)</f>
        <v>0</v>
      </c>
      <c r="Q36" s="6">
        <f>SUM(Q4:Q35)</f>
        <v>241512.6</v>
      </c>
    </row>
    <row r="37" spans="1:17" ht="12.75">
      <c r="A37" s="3" t="s">
        <v>618</v>
      </c>
      <c r="B37" s="3"/>
      <c r="C37" s="3"/>
      <c r="D37" s="3">
        <v>17886.44</v>
      </c>
      <c r="E37" s="3">
        <v>19411.59</v>
      </c>
      <c r="F37" s="3">
        <v>17633.24</v>
      </c>
      <c r="G37" s="3">
        <v>23230.7</v>
      </c>
      <c r="H37" s="3">
        <v>19727.64</v>
      </c>
      <c r="I37" s="3">
        <v>18696.6</v>
      </c>
      <c r="J37" s="3">
        <v>21380.1</v>
      </c>
      <c r="K37" s="3">
        <v>22766.99</v>
      </c>
      <c r="L37" s="3">
        <v>16147.2</v>
      </c>
      <c r="M37" s="3"/>
      <c r="N37" s="3"/>
      <c r="O37" s="3"/>
      <c r="P37" s="3"/>
      <c r="Q37" s="3">
        <f>SUM(D37:P37)+Q42</f>
        <v>176880.5</v>
      </c>
    </row>
    <row r="38" spans="1:17" s="1" customFormat="1" ht="12.75">
      <c r="A38" s="5" t="s">
        <v>619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8">
        <f>Q37-Q36+Q1</f>
        <v>-68416.58</v>
      </c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6"/>
      <c r="C40" s="45" t="s">
        <v>686</v>
      </c>
      <c r="D40" s="46"/>
      <c r="E40" s="46"/>
      <c r="F40" s="46"/>
      <c r="G40" s="47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>SUM(J42:P42)</f>
        <v>0</v>
      </c>
    </row>
    <row r="43" spans="1:17" ht="12.75">
      <c r="A43" s="2" t="s">
        <v>754</v>
      </c>
      <c r="K43" s="2">
        <v>3062.2</v>
      </c>
      <c r="Q43" s="2">
        <v>3062.2</v>
      </c>
    </row>
    <row r="44" ht="12.75">
      <c r="H44" s="2" t="s">
        <v>627</v>
      </c>
    </row>
  </sheetData>
  <sheetProtection/>
  <mergeCells count="1">
    <mergeCell ref="C40:G4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C58" sqref="C58"/>
    </sheetView>
  </sheetViews>
  <sheetFormatPr defaultColWidth="9.125" defaultRowHeight="12.75"/>
  <cols>
    <col min="1" max="1" width="34.375" style="2" customWidth="1"/>
    <col min="2" max="2" width="16.12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" width="9.125" style="2" customWidth="1"/>
    <col min="17" max="16384" width="9.125" style="2" customWidth="1"/>
  </cols>
  <sheetData>
    <row r="1" spans="1:16" s="1" customFormat="1" ht="12.75">
      <c r="A1" s="5" t="s">
        <v>621</v>
      </c>
      <c r="B1" s="5">
        <v>2679.1</v>
      </c>
      <c r="C1" s="5"/>
      <c r="D1" s="5"/>
      <c r="E1" s="5"/>
      <c r="F1" s="5"/>
      <c r="G1" s="5"/>
      <c r="H1" s="5"/>
      <c r="I1" s="5"/>
      <c r="J1" s="5"/>
      <c r="K1" s="5" t="s">
        <v>639</v>
      </c>
      <c r="L1" s="5" t="s">
        <v>811</v>
      </c>
      <c r="M1" s="5"/>
      <c r="N1" s="5"/>
      <c r="O1" s="5"/>
      <c r="P1" s="5">
        <v>-17184.96</v>
      </c>
    </row>
    <row r="2" spans="1:16" ht="12.75">
      <c r="A2" s="3" t="s">
        <v>620</v>
      </c>
      <c r="B2" s="6">
        <f>PRODUCT(B1,10.65)</f>
        <v>28532.415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4018.6499999999996</v>
      </c>
      <c r="D4" s="3">
        <f>B4*B1</f>
        <v>4018.6499999999996</v>
      </c>
      <c r="E4" s="3">
        <f>B4*B1</f>
        <v>4018.6499999999996</v>
      </c>
      <c r="F4" s="3">
        <f>B4*B1</f>
        <v>4018.6499999999996</v>
      </c>
      <c r="G4" s="3">
        <f>B4*B1</f>
        <v>4018.6499999999996</v>
      </c>
      <c r="H4" s="3">
        <f>B4*B1</f>
        <v>4018.6499999999996</v>
      </c>
      <c r="I4" s="3">
        <v>4018.65</v>
      </c>
      <c r="J4" s="3">
        <v>4018.65</v>
      </c>
      <c r="K4" s="3">
        <v>4018.65</v>
      </c>
      <c r="L4" s="3"/>
      <c r="M4" s="3"/>
      <c r="N4" s="3"/>
      <c r="O4" s="3"/>
      <c r="P4" s="3">
        <f aca="true" t="shared" si="0" ref="P4:P9">SUM(C4:O4)</f>
        <v>36167.850000000006</v>
      </c>
    </row>
    <row r="5" spans="1:16" ht="12.75">
      <c r="A5" s="3" t="s">
        <v>650</v>
      </c>
      <c r="B5" s="3">
        <v>1.5</v>
      </c>
      <c r="C5" s="3">
        <f>B5*B1</f>
        <v>4018.6499999999996</v>
      </c>
      <c r="D5" s="3">
        <f>B5*B1</f>
        <v>4018.6499999999996</v>
      </c>
      <c r="E5" s="3">
        <f>B5*B1</f>
        <v>4018.6499999999996</v>
      </c>
      <c r="F5" s="3">
        <f>B5*B1</f>
        <v>4018.6499999999996</v>
      </c>
      <c r="G5" s="3">
        <f>B5*B1</f>
        <v>4018.6499999999996</v>
      </c>
      <c r="H5" s="3">
        <f>B5*B1</f>
        <v>4018.6499999999996</v>
      </c>
      <c r="I5" s="3">
        <v>4018.65</v>
      </c>
      <c r="J5" s="3">
        <v>4018.65</v>
      </c>
      <c r="K5" s="3">
        <v>4018.65</v>
      </c>
      <c r="L5" s="3"/>
      <c r="M5" s="3"/>
      <c r="N5" s="3"/>
      <c r="O5" s="3"/>
      <c r="P5" s="3">
        <f t="shared" si="0"/>
        <v>36167.850000000006</v>
      </c>
    </row>
    <row r="6" spans="1:16" ht="12.75">
      <c r="A6" s="3" t="s">
        <v>611</v>
      </c>
      <c r="B6" s="3">
        <v>1.5</v>
      </c>
      <c r="C6" s="3">
        <f>B6*B1</f>
        <v>4018.6499999999996</v>
      </c>
      <c r="D6" s="3">
        <f>B6*B1</f>
        <v>4018.6499999999996</v>
      </c>
      <c r="E6" s="3">
        <f>B6*B1</f>
        <v>4018.6499999999996</v>
      </c>
      <c r="F6" s="3">
        <f>B6*B1</f>
        <v>4018.6499999999996</v>
      </c>
      <c r="G6" s="3">
        <f>B6*B1</f>
        <v>4018.6499999999996</v>
      </c>
      <c r="H6" s="3">
        <f>B6*B1</f>
        <v>4018.6499999999996</v>
      </c>
      <c r="I6" s="3">
        <v>4018.65</v>
      </c>
      <c r="J6" s="3">
        <v>4018.65</v>
      </c>
      <c r="K6" s="3">
        <v>4018.65</v>
      </c>
      <c r="L6" s="3"/>
      <c r="M6" s="3"/>
      <c r="N6" s="3"/>
      <c r="O6" s="3"/>
      <c r="P6" s="3">
        <f t="shared" si="0"/>
        <v>36167.850000000006</v>
      </c>
    </row>
    <row r="7" spans="1:16" ht="12.75">
      <c r="A7" s="3" t="s">
        <v>674</v>
      </c>
      <c r="B7" s="3">
        <v>0.4</v>
      </c>
      <c r="C7" s="3">
        <f>B7*B1</f>
        <v>1071.64</v>
      </c>
      <c r="D7" s="3">
        <f>B7*B1</f>
        <v>1071.64</v>
      </c>
      <c r="E7" s="3">
        <f>B7*B1</f>
        <v>1071.64</v>
      </c>
      <c r="F7" s="3">
        <f>B7*B1</f>
        <v>1071.64</v>
      </c>
      <c r="G7" s="3">
        <f>B7*B1</f>
        <v>1071.64</v>
      </c>
      <c r="H7" s="3">
        <f>B7*B1</f>
        <v>1071.64</v>
      </c>
      <c r="I7" s="3">
        <v>1071.64</v>
      </c>
      <c r="J7" s="3">
        <v>1071.64</v>
      </c>
      <c r="K7" s="3">
        <v>1071.64</v>
      </c>
      <c r="L7" s="3"/>
      <c r="M7" s="3"/>
      <c r="N7" s="3"/>
      <c r="O7" s="3"/>
      <c r="P7" s="3">
        <f t="shared" si="0"/>
        <v>9644.76</v>
      </c>
    </row>
    <row r="8" spans="1:16" ht="12.75">
      <c r="A8" s="3" t="s">
        <v>634</v>
      </c>
      <c r="B8" s="3">
        <v>0.6</v>
      </c>
      <c r="C8" s="3">
        <f>B8*B1</f>
        <v>1607.4599999999998</v>
      </c>
      <c r="D8" s="3">
        <f>B8*B1</f>
        <v>1607.4599999999998</v>
      </c>
      <c r="E8" s="3">
        <f>B8*B1</f>
        <v>1607.4599999999998</v>
      </c>
      <c r="F8" s="3">
        <f>B8*B1</f>
        <v>1607.4599999999998</v>
      </c>
      <c r="G8" s="3">
        <f>B8*B1</f>
        <v>1607.4599999999998</v>
      </c>
      <c r="H8" s="3">
        <f>B8*B1</f>
        <v>1607.4599999999998</v>
      </c>
      <c r="I8" s="3">
        <v>1607.46</v>
      </c>
      <c r="J8" s="3">
        <v>1607.46</v>
      </c>
      <c r="K8" s="3">
        <v>1607.46</v>
      </c>
      <c r="L8" s="3"/>
      <c r="M8" s="3"/>
      <c r="N8" s="3"/>
      <c r="O8" s="3"/>
      <c r="P8" s="3">
        <f t="shared" si="0"/>
        <v>14467.139999999996</v>
      </c>
    </row>
    <row r="9" spans="1:16" ht="22.5">
      <c r="A9" s="4" t="s">
        <v>720</v>
      </c>
      <c r="B9" s="3"/>
      <c r="C9" s="3">
        <v>390.72</v>
      </c>
      <c r="D9" s="3">
        <f>781.44</f>
        <v>781.44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1172.16</v>
      </c>
    </row>
    <row r="10" spans="1:16" ht="12.75">
      <c r="A10" s="4" t="s">
        <v>729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SUM(G10:O10)</f>
        <v>0</v>
      </c>
    </row>
    <row r="11" spans="1:16" ht="12.75">
      <c r="A11" s="4" t="s">
        <v>706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>SUM(G11:O11)</f>
        <v>0</v>
      </c>
    </row>
    <row r="12" spans="1:16" ht="12.75">
      <c r="A12" s="4" t="s">
        <v>707</v>
      </c>
      <c r="B12" s="3"/>
      <c r="C12" s="3"/>
      <c r="D12" s="3"/>
      <c r="E12" s="3"/>
      <c r="F12" s="3">
        <v>706</v>
      </c>
      <c r="G12" s="3"/>
      <c r="H12" s="3"/>
      <c r="I12" s="3"/>
      <c r="J12" s="3"/>
      <c r="K12" s="3"/>
      <c r="L12" s="3"/>
      <c r="M12" s="3"/>
      <c r="N12" s="3"/>
      <c r="O12" s="3"/>
      <c r="P12" s="3">
        <v>706</v>
      </c>
    </row>
    <row r="13" spans="1:16" ht="12.75">
      <c r="A13" s="4" t="s">
        <v>722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>SUM(G13:O13)</f>
        <v>0</v>
      </c>
    </row>
    <row r="14" spans="1:16" ht="22.5">
      <c r="A14" s="4" t="s">
        <v>786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0</v>
      </c>
    </row>
    <row r="15" spans="1:16" ht="12.75">
      <c r="A15" s="4" t="s">
        <v>46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4" t="s">
        <v>790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0</v>
      </c>
    </row>
    <row r="17" spans="1:16" ht="12.75">
      <c r="A17" s="4" t="s">
        <v>709</v>
      </c>
      <c r="B17" s="3"/>
      <c r="C17" s="3"/>
      <c r="D17" s="3"/>
      <c r="E17" s="3"/>
      <c r="F17" s="3">
        <v>172.5</v>
      </c>
      <c r="G17" s="3"/>
      <c r="H17" s="3"/>
      <c r="I17" s="3"/>
      <c r="J17" s="3"/>
      <c r="K17" s="3"/>
      <c r="L17" s="3"/>
      <c r="M17" s="3"/>
      <c r="N17" s="3"/>
      <c r="O17" s="3"/>
      <c r="P17" s="3">
        <v>172.5</v>
      </c>
    </row>
    <row r="18" spans="1:16" ht="12.75">
      <c r="A18" s="4" t="s">
        <v>730</v>
      </c>
      <c r="B18" s="3"/>
      <c r="C18" s="3"/>
      <c r="D18" s="3"/>
      <c r="E18" s="3"/>
      <c r="F18" s="3">
        <v>167</v>
      </c>
      <c r="G18" s="3"/>
      <c r="H18" s="3"/>
      <c r="I18" s="3"/>
      <c r="J18" s="3"/>
      <c r="K18" s="3"/>
      <c r="L18" s="3"/>
      <c r="M18" s="3"/>
      <c r="N18" s="3"/>
      <c r="O18" s="3"/>
      <c r="P18" s="3">
        <v>167</v>
      </c>
    </row>
    <row r="19" spans="1:16" ht="12.75">
      <c r="A19" s="4" t="s">
        <v>716</v>
      </c>
      <c r="B19" s="3"/>
      <c r="C19" s="3"/>
      <c r="D19" s="3"/>
      <c r="E19" s="3"/>
      <c r="F19" s="3">
        <v>128.8</v>
      </c>
      <c r="G19" s="3"/>
      <c r="H19" s="3"/>
      <c r="I19" s="3"/>
      <c r="J19" s="3"/>
      <c r="K19" s="3"/>
      <c r="L19" s="3"/>
      <c r="M19" s="3"/>
      <c r="N19" s="3"/>
      <c r="O19" s="3"/>
      <c r="P19" s="3">
        <v>128.8</v>
      </c>
    </row>
    <row r="20" spans="1:16" ht="12.75">
      <c r="A20" s="4" t="s">
        <v>825</v>
      </c>
      <c r="B20" s="3"/>
      <c r="C20" s="3">
        <v>800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SUM(C20:O20)</f>
        <v>800</v>
      </c>
    </row>
    <row r="21" spans="1:16" ht="22.5">
      <c r="A21" s="4" t="s">
        <v>145</v>
      </c>
      <c r="B21" s="3"/>
      <c r="C21" s="3"/>
      <c r="D21" s="3"/>
      <c r="E21" s="3">
        <v>201.36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SUM(C21:O21)</f>
        <v>201.36</v>
      </c>
    </row>
    <row r="22" spans="1:16" ht="12.75">
      <c r="A22" s="4" t="s">
        <v>797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0</v>
      </c>
    </row>
    <row r="23" spans="1:16" ht="22.5">
      <c r="A23" s="4" t="s">
        <v>853</v>
      </c>
      <c r="B23" s="3"/>
      <c r="C23" s="3">
        <v>2414.88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>SUM(C23:O23)</f>
        <v>2414.88</v>
      </c>
    </row>
    <row r="24" spans="1:16" ht="12.75">
      <c r="A24" s="4" t="s">
        <v>751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0</v>
      </c>
    </row>
    <row r="25" spans="1:16" ht="22.5">
      <c r="A25" s="4" t="s">
        <v>862</v>
      </c>
      <c r="B25" s="3"/>
      <c r="C25" s="3"/>
      <c r="D25" s="3">
        <v>828.72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SUM(C25:O25)</f>
        <v>828.72</v>
      </c>
    </row>
    <row r="26" spans="1:16" ht="12.75">
      <c r="A26" s="4" t="s">
        <v>669</v>
      </c>
      <c r="B26" s="3"/>
      <c r="C26" s="3"/>
      <c r="D26" s="3"/>
      <c r="E26" s="3"/>
      <c r="F26" s="3">
        <v>108199</v>
      </c>
      <c r="G26" s="3"/>
      <c r="H26" s="3"/>
      <c r="I26" s="3"/>
      <c r="J26" s="3"/>
      <c r="K26" s="3"/>
      <c r="L26" s="3"/>
      <c r="M26" s="3"/>
      <c r="N26" s="3"/>
      <c r="O26" s="3"/>
      <c r="P26" s="3">
        <f>SUM(C26:O26)</f>
        <v>108199</v>
      </c>
    </row>
    <row r="27" spans="1:16" ht="33.75">
      <c r="A27" s="4" t="s">
        <v>121</v>
      </c>
      <c r="B27" s="3"/>
      <c r="C27" s="3"/>
      <c r="D27" s="3"/>
      <c r="E27" s="3">
        <v>201.36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>SUM(C27:O27)</f>
        <v>201.36</v>
      </c>
    </row>
    <row r="28" spans="1:16" ht="12.75">
      <c r="A28" s="3" t="s">
        <v>751</v>
      </c>
      <c r="B28" s="3"/>
      <c r="C28" s="3"/>
      <c r="D28" s="3">
        <v>22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>SUM(C28:O28)</f>
        <v>22</v>
      </c>
    </row>
    <row r="29" spans="1:16" ht="12.75">
      <c r="A29" s="3" t="s">
        <v>750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>SUM(I29:O29)</f>
        <v>0</v>
      </c>
    </row>
    <row r="30" spans="1:16" ht="12.75">
      <c r="A30" s="4" t="s">
        <v>166</v>
      </c>
      <c r="B30" s="3"/>
      <c r="C30" s="3"/>
      <c r="D30" s="3"/>
      <c r="E30" s="3"/>
      <c r="F30" s="3">
        <v>390.72</v>
      </c>
      <c r="G30" s="3"/>
      <c r="H30" s="3"/>
      <c r="I30" s="3"/>
      <c r="J30" s="3"/>
      <c r="K30" s="3"/>
      <c r="L30" s="3"/>
      <c r="M30" s="3"/>
      <c r="N30" s="3"/>
      <c r="O30" s="3"/>
      <c r="P30" s="3">
        <f>SUM(F30:O30)</f>
        <v>390.72</v>
      </c>
    </row>
    <row r="31" spans="1:16" ht="12.75">
      <c r="A31" s="4" t="s">
        <v>8</v>
      </c>
      <c r="B31" s="3"/>
      <c r="C31" s="3"/>
      <c r="D31" s="3">
        <v>210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SUM(C31:O31)</f>
        <v>210</v>
      </c>
    </row>
    <row r="32" spans="1:16" ht="12.75">
      <c r="A32" s="4" t="s">
        <v>176</v>
      </c>
      <c r="B32" s="3"/>
      <c r="C32" s="3"/>
      <c r="D32" s="3"/>
      <c r="E32" s="3"/>
      <c r="F32" s="3">
        <v>781.44</v>
      </c>
      <c r="G32" s="3"/>
      <c r="H32" s="3"/>
      <c r="I32" s="3"/>
      <c r="J32" s="3"/>
      <c r="K32" s="3"/>
      <c r="L32" s="3"/>
      <c r="M32" s="3"/>
      <c r="N32" s="3"/>
      <c r="O32" s="3"/>
      <c r="P32" s="3">
        <f>SUM(C32:O32)</f>
        <v>781.44</v>
      </c>
    </row>
    <row r="33" spans="1:16" ht="22.5">
      <c r="A33" s="4" t="s">
        <v>187</v>
      </c>
      <c r="B33" s="3"/>
      <c r="C33" s="3"/>
      <c r="D33" s="3"/>
      <c r="E33" s="3"/>
      <c r="F33" s="3">
        <v>781.44</v>
      </c>
      <c r="G33" s="3"/>
      <c r="H33" s="3"/>
      <c r="I33" s="3"/>
      <c r="J33" s="3"/>
      <c r="K33" s="3"/>
      <c r="L33" s="3"/>
      <c r="M33" s="3"/>
      <c r="N33" s="3"/>
      <c r="O33" s="3"/>
      <c r="P33" s="3">
        <f>SUM(F33:O33)</f>
        <v>781.44</v>
      </c>
    </row>
    <row r="34" spans="1:16" ht="22.5">
      <c r="A34" s="4" t="s">
        <v>758</v>
      </c>
      <c r="B34" s="3"/>
      <c r="C34" s="3"/>
      <c r="D34" s="3"/>
      <c r="E34" s="3"/>
      <c r="F34" s="3"/>
      <c r="G34" s="3"/>
      <c r="H34" s="3"/>
      <c r="I34" s="3">
        <v>12103</v>
      </c>
      <c r="J34" s="3"/>
      <c r="K34" s="3"/>
      <c r="L34" s="3"/>
      <c r="M34" s="3"/>
      <c r="N34" s="3"/>
      <c r="O34" s="3"/>
      <c r="P34" s="3">
        <f>SUM(G34:O34)</f>
        <v>12103</v>
      </c>
    </row>
    <row r="35" spans="1:16" ht="12.75">
      <c r="A35" s="4" t="s">
        <v>188</v>
      </c>
      <c r="B35" s="3"/>
      <c r="C35" s="3"/>
      <c r="D35" s="3"/>
      <c r="E35" s="3"/>
      <c r="F35" s="3">
        <v>586.08</v>
      </c>
      <c r="G35" s="3"/>
      <c r="H35" s="3"/>
      <c r="I35" s="3"/>
      <c r="J35" s="3"/>
      <c r="K35" s="3"/>
      <c r="L35" s="3"/>
      <c r="M35" s="3"/>
      <c r="N35" s="3"/>
      <c r="O35" s="3"/>
      <c r="P35" s="3">
        <f>SUM(C35:O35)</f>
        <v>586.08</v>
      </c>
    </row>
    <row r="36" spans="1:16" ht="12.75">
      <c r="A36" s="4" t="s">
        <v>190</v>
      </c>
      <c r="B36" s="3"/>
      <c r="C36" s="3"/>
      <c r="D36" s="3"/>
      <c r="E36" s="3"/>
      <c r="F36" s="3">
        <v>1172.16</v>
      </c>
      <c r="G36" s="3"/>
      <c r="H36" s="3"/>
      <c r="I36" s="3"/>
      <c r="J36" s="3"/>
      <c r="K36" s="3"/>
      <c r="L36" s="3"/>
      <c r="M36" s="3"/>
      <c r="N36" s="3"/>
      <c r="O36" s="3"/>
      <c r="P36" s="3">
        <f>SUM(E36:O36)</f>
        <v>1172.16</v>
      </c>
    </row>
    <row r="37" spans="1:16" ht="12.75">
      <c r="A37" s="4" t="s">
        <v>782</v>
      </c>
      <c r="B37" s="3"/>
      <c r="C37" s="3"/>
      <c r="D37" s="3"/>
      <c r="E37" s="3"/>
      <c r="F37" s="3">
        <v>55</v>
      </c>
      <c r="G37" s="3"/>
      <c r="H37" s="3"/>
      <c r="I37" s="3"/>
      <c r="J37" s="3"/>
      <c r="K37" s="3"/>
      <c r="L37" s="3"/>
      <c r="M37" s="3"/>
      <c r="N37" s="3"/>
      <c r="O37" s="3"/>
      <c r="P37" s="3">
        <f>SUM(E37:O37)</f>
        <v>55</v>
      </c>
    </row>
    <row r="38" spans="1:16" ht="12.75">
      <c r="A38" s="4" t="s">
        <v>230</v>
      </c>
      <c r="B38" s="3"/>
      <c r="C38" s="3">
        <v>781.44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aca="true" t="shared" si="1" ref="P38:P51">SUM(C38:O38)</f>
        <v>781.44</v>
      </c>
    </row>
    <row r="39" spans="1:16" ht="12.75">
      <c r="A39" s="4" t="s">
        <v>372</v>
      </c>
      <c r="B39" s="3"/>
      <c r="C39" s="3"/>
      <c r="D39" s="3"/>
      <c r="E39" s="3"/>
      <c r="F39" s="3"/>
      <c r="G39" s="3"/>
      <c r="H39" s="3">
        <v>28473.92</v>
      </c>
      <c r="I39" s="3"/>
      <c r="J39" s="3"/>
      <c r="K39" s="3"/>
      <c r="L39" s="3"/>
      <c r="M39" s="3"/>
      <c r="N39" s="3"/>
      <c r="O39" s="3"/>
      <c r="P39" s="3">
        <f>SUM(C39:O39)</f>
        <v>28473.92</v>
      </c>
    </row>
    <row r="40" spans="1:16" ht="12.75">
      <c r="A40" s="4" t="s">
        <v>127</v>
      </c>
      <c r="B40" s="3"/>
      <c r="C40" s="3"/>
      <c r="D40" s="3"/>
      <c r="E40" s="3"/>
      <c r="F40" s="3"/>
      <c r="G40" s="3"/>
      <c r="H40" s="3"/>
      <c r="I40" s="3">
        <v>4069.57</v>
      </c>
      <c r="J40" s="3"/>
      <c r="K40" s="3"/>
      <c r="L40" s="3"/>
      <c r="M40" s="3"/>
      <c r="N40" s="3"/>
      <c r="O40" s="3"/>
      <c r="P40" s="3">
        <v>4069.57</v>
      </c>
    </row>
    <row r="41" spans="1:16" ht="33.75">
      <c r="A41" s="4" t="s">
        <v>262</v>
      </c>
      <c r="B41" s="3"/>
      <c r="C41" s="3"/>
      <c r="D41" s="3"/>
      <c r="E41" s="3">
        <v>994.94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1"/>
        <v>994.94</v>
      </c>
    </row>
    <row r="42" spans="1:16" ht="12.75">
      <c r="A42" s="4" t="s">
        <v>277</v>
      </c>
      <c r="B42" s="3"/>
      <c r="C42" s="3"/>
      <c r="D42" s="3"/>
      <c r="E42" s="3">
        <v>530.72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1"/>
        <v>530.72</v>
      </c>
    </row>
    <row r="43" spans="1:16" ht="22.5">
      <c r="A43" s="4" t="s">
        <v>299</v>
      </c>
      <c r="B43" s="3"/>
      <c r="C43" s="3"/>
      <c r="D43" s="3"/>
      <c r="E43" s="3"/>
      <c r="F43" s="3">
        <f>1328.44+959.44</f>
        <v>2287.88</v>
      </c>
      <c r="G43" s="3"/>
      <c r="H43" s="3"/>
      <c r="I43" s="3"/>
      <c r="J43" s="3"/>
      <c r="K43" s="3"/>
      <c r="L43" s="3"/>
      <c r="M43" s="3"/>
      <c r="N43" s="3"/>
      <c r="O43" s="3"/>
      <c r="P43" s="3">
        <f t="shared" si="1"/>
        <v>2287.88</v>
      </c>
    </row>
    <row r="44" spans="1:16" ht="12.75">
      <c r="A44" s="4" t="s">
        <v>340</v>
      </c>
      <c r="B44" s="3"/>
      <c r="C44" s="3"/>
      <c r="D44" s="3"/>
      <c r="E44" s="3"/>
      <c r="F44" s="3"/>
      <c r="G44" s="3">
        <v>390.72</v>
      </c>
      <c r="H44" s="3"/>
      <c r="I44" s="3"/>
      <c r="J44" s="3"/>
      <c r="K44" s="3"/>
      <c r="L44" s="3"/>
      <c r="M44" s="3"/>
      <c r="N44" s="3"/>
      <c r="O44" s="3"/>
      <c r="P44" s="3">
        <f>SUM(C44:O44)</f>
        <v>390.72</v>
      </c>
    </row>
    <row r="45" spans="1:16" ht="12.75">
      <c r="A45" s="4" t="s">
        <v>342</v>
      </c>
      <c r="B45" s="3"/>
      <c r="C45" s="3"/>
      <c r="D45" s="3"/>
      <c r="E45" s="3"/>
      <c r="F45" s="3"/>
      <c r="G45" s="3">
        <v>390.72</v>
      </c>
      <c r="H45" s="3"/>
      <c r="I45" s="3"/>
      <c r="J45" s="3"/>
      <c r="K45" s="3"/>
      <c r="L45" s="3"/>
      <c r="M45" s="3"/>
      <c r="N45" s="3"/>
      <c r="O45" s="3"/>
      <c r="P45" s="3">
        <f>SUM(C45:O45)</f>
        <v>390.72</v>
      </c>
    </row>
    <row r="46" spans="1:16" ht="12.75">
      <c r="A46" s="4" t="s">
        <v>432</v>
      </c>
      <c r="B46" s="3"/>
      <c r="C46" s="3"/>
      <c r="D46" s="3"/>
      <c r="E46" s="3"/>
      <c r="F46" s="3"/>
      <c r="G46" s="3"/>
      <c r="H46" s="3">
        <v>4170.52</v>
      </c>
      <c r="I46" s="3"/>
      <c r="J46" s="3"/>
      <c r="K46" s="3"/>
      <c r="L46" s="3"/>
      <c r="M46" s="3"/>
      <c r="N46" s="3"/>
      <c r="O46" s="3"/>
      <c r="P46" s="3">
        <f>SUM(C46:O46)</f>
        <v>4170.52</v>
      </c>
    </row>
    <row r="47" spans="1:16" ht="22.5">
      <c r="A47" s="4" t="s">
        <v>301</v>
      </c>
      <c r="B47" s="3"/>
      <c r="C47" s="3"/>
      <c r="D47" s="3"/>
      <c r="E47" s="3"/>
      <c r="F47" s="3">
        <v>565.72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1"/>
        <v>565.72</v>
      </c>
    </row>
    <row r="48" spans="1:16" ht="22.5">
      <c r="A48" s="4" t="s">
        <v>417</v>
      </c>
      <c r="B48" s="3"/>
      <c r="C48" s="3">
        <v>2034</v>
      </c>
      <c r="D48" s="3">
        <v>2034</v>
      </c>
      <c r="E48" s="3">
        <v>2034</v>
      </c>
      <c r="F48" s="3">
        <v>2034</v>
      </c>
      <c r="G48" s="3">
        <v>2034</v>
      </c>
      <c r="H48" s="3">
        <v>2034</v>
      </c>
      <c r="I48" s="3">
        <v>2034</v>
      </c>
      <c r="J48" s="3">
        <v>2034</v>
      </c>
      <c r="K48" s="3">
        <v>2034</v>
      </c>
      <c r="L48" s="3"/>
      <c r="M48" s="3"/>
      <c r="N48" s="3"/>
      <c r="O48" s="3"/>
      <c r="P48" s="3">
        <f t="shared" si="1"/>
        <v>18306</v>
      </c>
    </row>
    <row r="49" spans="1:16" ht="12.75">
      <c r="A49" s="4" t="s">
        <v>689</v>
      </c>
      <c r="B49" s="3"/>
      <c r="C49" s="3">
        <v>2712</v>
      </c>
      <c r="D49" s="3">
        <v>2712</v>
      </c>
      <c r="E49" s="3">
        <v>2712</v>
      </c>
      <c r="F49" s="3">
        <v>2712</v>
      </c>
      <c r="G49" s="3">
        <v>2712</v>
      </c>
      <c r="H49" s="3">
        <v>2712</v>
      </c>
      <c r="I49" s="3">
        <v>2712</v>
      </c>
      <c r="J49" s="3">
        <v>2712</v>
      </c>
      <c r="K49" s="3"/>
      <c r="L49" s="3"/>
      <c r="M49" s="3"/>
      <c r="N49" s="3"/>
      <c r="O49" s="3"/>
      <c r="P49" s="3">
        <f t="shared" si="1"/>
        <v>21696</v>
      </c>
    </row>
    <row r="50" spans="1:16" ht="12.75">
      <c r="A50" s="4" t="s">
        <v>48</v>
      </c>
      <c r="B50" s="3"/>
      <c r="C50" s="3">
        <v>500</v>
      </c>
      <c r="D50" s="3">
        <v>500</v>
      </c>
      <c r="E50" s="3">
        <v>500</v>
      </c>
      <c r="F50" s="3">
        <v>500</v>
      </c>
      <c r="G50" s="3"/>
      <c r="H50" s="3"/>
      <c r="I50" s="3"/>
      <c r="J50" s="3"/>
      <c r="K50" s="3"/>
      <c r="L50" s="3"/>
      <c r="M50" s="3"/>
      <c r="N50" s="3"/>
      <c r="O50" s="3"/>
      <c r="P50" s="3">
        <f>SUM(C50:O50)</f>
        <v>2000</v>
      </c>
    </row>
    <row r="51" spans="1:16" ht="12.75">
      <c r="A51" s="4" t="s">
        <v>314</v>
      </c>
      <c r="B51" s="3"/>
      <c r="C51" s="3"/>
      <c r="D51" s="3"/>
      <c r="E51" s="3"/>
      <c r="F51" s="3">
        <v>195.36</v>
      </c>
      <c r="G51" s="3"/>
      <c r="H51" s="3"/>
      <c r="I51" s="3"/>
      <c r="J51" s="3"/>
      <c r="K51" s="3"/>
      <c r="L51" s="3"/>
      <c r="M51" s="3"/>
      <c r="N51" s="3"/>
      <c r="O51" s="3"/>
      <c r="P51" s="3">
        <f t="shared" si="1"/>
        <v>195.36</v>
      </c>
    </row>
    <row r="52" spans="1:16" ht="12.75">
      <c r="A52" s="4" t="s">
        <v>467</v>
      </c>
      <c r="B52" s="3"/>
      <c r="C52" s="3"/>
      <c r="D52" s="3"/>
      <c r="E52" s="3">
        <v>1250</v>
      </c>
      <c r="F52" s="3"/>
      <c r="G52" s="3"/>
      <c r="H52" s="3">
        <v>1000</v>
      </c>
      <c r="I52" s="3"/>
      <c r="J52" s="3"/>
      <c r="K52" s="3"/>
      <c r="L52" s="3"/>
      <c r="M52" s="3"/>
      <c r="N52" s="3"/>
      <c r="O52" s="3"/>
      <c r="P52" s="3">
        <f>SUM(C52:O52)</f>
        <v>2250</v>
      </c>
    </row>
    <row r="53" spans="1:16" ht="12.75">
      <c r="A53" s="4" t="s">
        <v>81</v>
      </c>
      <c r="B53" s="3"/>
      <c r="C53" s="3"/>
      <c r="D53" s="3"/>
      <c r="E53" s="3"/>
      <c r="F53" s="3"/>
      <c r="G53" s="3"/>
      <c r="H53" s="3"/>
      <c r="I53" s="3"/>
      <c r="J53" s="3">
        <v>781.44</v>
      </c>
      <c r="K53" s="3"/>
      <c r="L53" s="3"/>
      <c r="M53" s="3"/>
      <c r="N53" s="3"/>
      <c r="O53" s="3"/>
      <c r="P53" s="3">
        <v>781.44</v>
      </c>
    </row>
    <row r="54" spans="1:16" ht="12.75">
      <c r="A54" s="4" t="s">
        <v>499</v>
      </c>
      <c r="B54" s="3"/>
      <c r="C54" s="3"/>
      <c r="D54" s="3"/>
      <c r="E54" s="3"/>
      <c r="F54" s="3"/>
      <c r="G54" s="3"/>
      <c r="H54" s="3"/>
      <c r="I54" s="3">
        <v>2528.88</v>
      </c>
      <c r="J54" s="3"/>
      <c r="K54" s="3"/>
      <c r="L54" s="3"/>
      <c r="M54" s="3"/>
      <c r="N54" s="3"/>
      <c r="O54" s="3"/>
      <c r="P54" s="3">
        <v>2528.88</v>
      </c>
    </row>
    <row r="55" spans="1:16" ht="22.5">
      <c r="A55" s="4" t="s">
        <v>82</v>
      </c>
      <c r="B55" s="3"/>
      <c r="C55" s="3"/>
      <c r="D55" s="3"/>
      <c r="E55" s="3"/>
      <c r="F55" s="3"/>
      <c r="G55" s="3"/>
      <c r="H55" s="3"/>
      <c r="I55" s="3"/>
      <c r="J55" s="3">
        <v>195.36</v>
      </c>
      <c r="K55" s="3"/>
      <c r="L55" s="3"/>
      <c r="M55" s="3"/>
      <c r="N55" s="3"/>
      <c r="O55" s="3"/>
      <c r="P55" s="3">
        <v>195.36</v>
      </c>
    </row>
    <row r="56" spans="1:16" ht="12.75">
      <c r="A56" s="4" t="s">
        <v>551</v>
      </c>
      <c r="B56" s="3"/>
      <c r="C56" s="3"/>
      <c r="D56" s="3"/>
      <c r="E56" s="3"/>
      <c r="F56" s="3"/>
      <c r="G56" s="3"/>
      <c r="H56" s="3"/>
      <c r="I56" s="3"/>
      <c r="J56" s="3">
        <v>195.36</v>
      </c>
      <c r="K56" s="3"/>
      <c r="L56" s="3"/>
      <c r="M56" s="3"/>
      <c r="N56" s="3"/>
      <c r="O56" s="3"/>
      <c r="P56" s="3">
        <v>195.36</v>
      </c>
    </row>
    <row r="57" spans="1:16" ht="12.75">
      <c r="A57" s="4" t="s">
        <v>793</v>
      </c>
      <c r="B57" s="3"/>
      <c r="C57" s="3"/>
      <c r="D57" s="3"/>
      <c r="E57" s="3"/>
      <c r="F57" s="3"/>
      <c r="G57" s="3"/>
      <c r="H57" s="3"/>
      <c r="I57" s="3"/>
      <c r="J57" s="3"/>
      <c r="K57" s="3">
        <v>97.68</v>
      </c>
      <c r="L57" s="3"/>
      <c r="M57" s="3"/>
      <c r="N57" s="3"/>
      <c r="O57" s="3"/>
      <c r="P57" s="3">
        <v>97.68</v>
      </c>
    </row>
    <row r="58" spans="1:16" ht="12.75">
      <c r="A58" s="4" t="s">
        <v>177</v>
      </c>
      <c r="B58" s="3"/>
      <c r="C58" s="3"/>
      <c r="D58" s="3"/>
      <c r="E58" s="3"/>
      <c r="F58" s="3"/>
      <c r="G58" s="3"/>
      <c r="H58" s="3"/>
      <c r="I58" s="3"/>
      <c r="J58" s="3"/>
      <c r="K58" s="3">
        <v>781.44</v>
      </c>
      <c r="L58" s="3"/>
      <c r="M58" s="3"/>
      <c r="N58" s="3"/>
      <c r="O58" s="3"/>
      <c r="P58" s="3">
        <v>781.44</v>
      </c>
    </row>
    <row r="59" spans="1:16" ht="12.75">
      <c r="A59" s="4" t="s">
        <v>558</v>
      </c>
      <c r="B59" s="3"/>
      <c r="C59" s="3"/>
      <c r="D59" s="3"/>
      <c r="E59" s="3"/>
      <c r="F59" s="3"/>
      <c r="G59" s="3"/>
      <c r="H59" s="3"/>
      <c r="I59" s="3"/>
      <c r="J59" s="3">
        <v>781.44</v>
      </c>
      <c r="K59" s="3"/>
      <c r="L59" s="3"/>
      <c r="M59" s="3"/>
      <c r="N59" s="3"/>
      <c r="O59" s="3"/>
      <c r="P59" s="3">
        <v>781.44</v>
      </c>
    </row>
    <row r="60" spans="1:16" ht="12.75">
      <c r="A60" s="3" t="s">
        <v>628</v>
      </c>
      <c r="B60" s="3"/>
      <c r="C60" s="3">
        <v>93.76</v>
      </c>
      <c r="D60" s="3">
        <v>93.76</v>
      </c>
      <c r="E60" s="3">
        <v>93.76</v>
      </c>
      <c r="F60" s="3">
        <v>93.76</v>
      </c>
      <c r="G60" s="3">
        <v>93.76</v>
      </c>
      <c r="H60" s="3">
        <v>93.76</v>
      </c>
      <c r="I60" s="3">
        <v>312.56</v>
      </c>
      <c r="J60" s="3">
        <v>312.56</v>
      </c>
      <c r="K60" s="3">
        <v>312.56</v>
      </c>
      <c r="L60" s="7"/>
      <c r="M60" s="3"/>
      <c r="N60" s="3"/>
      <c r="O60" s="3"/>
      <c r="P60" s="3">
        <f>SUM(C60:O60)</f>
        <v>1500.24</v>
      </c>
    </row>
    <row r="61" spans="1:16" ht="12.75">
      <c r="A61" s="3" t="s">
        <v>614</v>
      </c>
      <c r="B61" s="3"/>
      <c r="C61" s="3">
        <f aca="true" t="shared" si="2" ref="C61:O61">SUM(C4:C60)</f>
        <v>24461.849999999995</v>
      </c>
      <c r="D61" s="3">
        <f t="shared" si="2"/>
        <v>21916.969999999998</v>
      </c>
      <c r="E61" s="3">
        <f t="shared" si="2"/>
        <v>23253.19</v>
      </c>
      <c r="F61" s="3">
        <f t="shared" si="2"/>
        <v>136263.91</v>
      </c>
      <c r="G61" s="3">
        <f t="shared" si="2"/>
        <v>20356.249999999996</v>
      </c>
      <c r="H61" s="3">
        <f t="shared" si="2"/>
        <v>53219.24999999999</v>
      </c>
      <c r="I61" s="3">
        <f t="shared" si="2"/>
        <v>38495.05999999999</v>
      </c>
      <c r="J61" s="3">
        <f t="shared" si="2"/>
        <v>21747.21</v>
      </c>
      <c r="K61" s="3">
        <f t="shared" si="2"/>
        <v>17960.73</v>
      </c>
      <c r="L61" s="3">
        <f t="shared" si="2"/>
        <v>0</v>
      </c>
      <c r="M61" s="3">
        <f t="shared" si="2"/>
        <v>0</v>
      </c>
      <c r="N61" s="3">
        <f t="shared" si="2"/>
        <v>0</v>
      </c>
      <c r="O61" s="3">
        <f t="shared" si="2"/>
        <v>0</v>
      </c>
      <c r="P61" s="3">
        <f>SUM(C61:O61)</f>
        <v>357674.42</v>
      </c>
    </row>
    <row r="62" spans="1:16" ht="12.75">
      <c r="A62" s="3" t="s">
        <v>618</v>
      </c>
      <c r="B62" s="3"/>
      <c r="C62" s="3">
        <v>25060.29</v>
      </c>
      <c r="D62" s="3">
        <v>23202.87</v>
      </c>
      <c r="E62" s="3">
        <v>33329.95</v>
      </c>
      <c r="F62" s="3">
        <v>37251.8</v>
      </c>
      <c r="G62" s="3">
        <v>22335.28</v>
      </c>
      <c r="H62" s="3">
        <v>35595.95</v>
      </c>
      <c r="I62" s="3">
        <v>35727.43</v>
      </c>
      <c r="J62" s="3">
        <v>31925.01</v>
      </c>
      <c r="K62" s="3">
        <v>29302.32</v>
      </c>
      <c r="L62" s="3"/>
      <c r="M62" s="3"/>
      <c r="N62" s="3"/>
      <c r="O62" s="3"/>
      <c r="P62" s="3">
        <f>SUM(C62:O62)+P67</f>
        <v>289337.04000000004</v>
      </c>
    </row>
    <row r="63" spans="1:16" s="1" customFormat="1" ht="12.75">
      <c r="A63" s="5" t="s">
        <v>619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f>P62-P61+P1</f>
        <v>-85522.33999999994</v>
      </c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45" t="s">
        <v>687</v>
      </c>
      <c r="C65" s="46"/>
      <c r="D65" s="46"/>
      <c r="E65" s="46"/>
      <c r="F65" s="47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 t="s">
        <v>416</v>
      </c>
      <c r="B67" s="3"/>
      <c r="C67" s="3"/>
      <c r="D67" s="3"/>
      <c r="E67" s="3"/>
      <c r="F67" s="3"/>
      <c r="G67" s="3">
        <f>2327.35</f>
        <v>2327.35</v>
      </c>
      <c r="H67" s="3">
        <v>2190.29</v>
      </c>
      <c r="I67" s="3">
        <v>4471.95</v>
      </c>
      <c r="J67" s="3">
        <v>4471.95</v>
      </c>
      <c r="K67" s="3">
        <v>4471.95</v>
      </c>
      <c r="L67" s="3"/>
      <c r="M67" s="3"/>
      <c r="N67" s="3"/>
      <c r="O67" s="3"/>
      <c r="P67" s="3">
        <f>SUM(H67:O67)</f>
        <v>15606.14</v>
      </c>
    </row>
  </sheetData>
  <sheetProtection/>
  <mergeCells count="1">
    <mergeCell ref="B65:F65"/>
  </mergeCells>
  <printOptions/>
  <pageMargins left="0.75" right="0.75" top="1" bottom="1" header="0.5" footer="0.5"/>
  <pageSetup horizontalDpi="600" verticalDpi="600" orientation="landscape" paperSize="9" scale="78" r:id="rId1"/>
  <rowBreaks count="1" manualBreakCount="1">
    <brk id="3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0" zoomScalePageLayoutView="0" workbookViewId="0" topLeftCell="A42">
      <selection activeCell="B56" sqref="B56"/>
    </sheetView>
  </sheetViews>
  <sheetFormatPr defaultColWidth="9.125" defaultRowHeight="12.75"/>
  <cols>
    <col min="1" max="1" width="34.375" style="2" customWidth="1"/>
    <col min="2" max="2" width="10.25390625" style="2" customWidth="1"/>
    <col min="3" max="3" width="11.375" style="2" customWidth="1"/>
    <col min="4" max="4" width="8.125" style="2" customWidth="1"/>
    <col min="5" max="5" width="8.75390625" style="2" customWidth="1"/>
    <col min="6" max="6" width="7.125" style="2" customWidth="1"/>
    <col min="7" max="7" width="7.25390625" style="2" customWidth="1"/>
    <col min="8" max="8" width="8.375" style="2" customWidth="1"/>
    <col min="9" max="9" width="9.125" style="2" customWidth="1"/>
    <col min="10" max="10" width="7.25390625" style="2" customWidth="1"/>
    <col min="11" max="16384" width="9.125" style="2" customWidth="1"/>
  </cols>
  <sheetData>
    <row r="1" spans="1:17" s="1" customFormat="1" ht="12.75">
      <c r="A1" s="5" t="s">
        <v>621</v>
      </c>
      <c r="B1" s="5"/>
      <c r="C1" s="5">
        <v>2313</v>
      </c>
      <c r="D1" s="5"/>
      <c r="E1" s="5"/>
      <c r="F1" s="5"/>
      <c r="G1" s="5"/>
      <c r="H1" s="5"/>
      <c r="I1" s="5"/>
      <c r="J1" s="5"/>
      <c r="K1" s="5"/>
      <c r="L1" s="5" t="s">
        <v>640</v>
      </c>
      <c r="M1" s="5"/>
      <c r="N1" s="5"/>
      <c r="O1" s="5" t="s">
        <v>815</v>
      </c>
      <c r="P1" s="5"/>
      <c r="Q1" s="5"/>
    </row>
    <row r="2" spans="1:17" ht="12.75">
      <c r="A2" s="3" t="s">
        <v>620</v>
      </c>
      <c r="B2" s="3"/>
      <c r="C2" s="6">
        <f>PRODUCT(C1,10.65)</f>
        <v>24633.45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>
        <v>235.43</v>
      </c>
    </row>
    <row r="3" spans="1:17" s="1" customFormat="1" ht="12.75">
      <c r="A3" s="5" t="s">
        <v>608</v>
      </c>
      <c r="B3" s="5"/>
      <c r="C3" s="5" t="s">
        <v>609</v>
      </c>
      <c r="D3" s="5" t="s">
        <v>633</v>
      </c>
      <c r="E3" s="5" t="s">
        <v>637</v>
      </c>
      <c r="F3" s="5" t="s">
        <v>636</v>
      </c>
      <c r="G3" s="5" t="s">
        <v>635</v>
      </c>
      <c r="H3" s="5" t="s">
        <v>612</v>
      </c>
      <c r="I3" s="5" t="s">
        <v>613</v>
      </c>
      <c r="J3" s="5" t="s">
        <v>615</v>
      </c>
      <c r="K3" s="5" t="s">
        <v>616</v>
      </c>
      <c r="L3" s="5" t="s">
        <v>622</v>
      </c>
      <c r="M3" s="5" t="s">
        <v>623</v>
      </c>
      <c r="N3" s="5" t="s">
        <v>624</v>
      </c>
      <c r="O3" s="5" t="s">
        <v>625</v>
      </c>
      <c r="P3" s="5" t="s">
        <v>633</v>
      </c>
      <c r="Q3" s="5" t="s">
        <v>626</v>
      </c>
    </row>
    <row r="4" spans="1:17" ht="12.75">
      <c r="A4" s="3" t="s">
        <v>610</v>
      </c>
      <c r="B4" s="3">
        <v>1.5</v>
      </c>
      <c r="C4" s="3">
        <v>1.5</v>
      </c>
      <c r="D4" s="3">
        <f>C4*C1</f>
        <v>3469.5</v>
      </c>
      <c r="E4" s="3">
        <f>C4*C1</f>
        <v>3469.5</v>
      </c>
      <c r="F4" s="3">
        <f>C4*C1</f>
        <v>3469.5</v>
      </c>
      <c r="G4" s="3">
        <f>C4*C1</f>
        <v>3469.5</v>
      </c>
      <c r="H4" s="3">
        <f>C4*C1</f>
        <v>3469.5</v>
      </c>
      <c r="I4" s="3">
        <f>C4*C1</f>
        <v>3469.5</v>
      </c>
      <c r="J4" s="3">
        <v>3469.5</v>
      </c>
      <c r="K4" s="3">
        <v>3469.5</v>
      </c>
      <c r="L4" s="3">
        <v>3469.5</v>
      </c>
      <c r="M4" s="3"/>
      <c r="N4" s="3"/>
      <c r="O4" s="3"/>
      <c r="P4" s="3"/>
      <c r="Q4" s="3">
        <f aca="true" t="shared" si="0" ref="Q4:Q10">SUM(D4:P4)</f>
        <v>31225.5</v>
      </c>
    </row>
    <row r="5" spans="1:17" ht="12.75">
      <c r="A5" s="3" t="s">
        <v>650</v>
      </c>
      <c r="B5" s="3">
        <v>1.6</v>
      </c>
      <c r="C5" s="3">
        <v>1.5</v>
      </c>
      <c r="D5" s="3">
        <f>B5*C1</f>
        <v>3700.8</v>
      </c>
      <c r="E5" s="3">
        <f>C5*C1</f>
        <v>3469.5</v>
      </c>
      <c r="F5" s="3">
        <f>C5*C1</f>
        <v>3469.5</v>
      </c>
      <c r="G5" s="3">
        <f>C5*C1</f>
        <v>3469.5</v>
      </c>
      <c r="H5" s="3">
        <f>C5*C1</f>
        <v>3469.5</v>
      </c>
      <c r="I5" s="3">
        <f>C5*C1</f>
        <v>3469.5</v>
      </c>
      <c r="J5" s="3">
        <v>3469.5</v>
      </c>
      <c r="K5" s="3">
        <v>3469.5</v>
      </c>
      <c r="L5" s="3">
        <v>3469.5</v>
      </c>
      <c r="M5" s="3"/>
      <c r="N5" s="3"/>
      <c r="O5" s="3"/>
      <c r="P5" s="3"/>
      <c r="Q5" s="3">
        <f t="shared" si="0"/>
        <v>31456.8</v>
      </c>
    </row>
    <row r="6" spans="1:17" ht="12.75">
      <c r="A6" s="3" t="s">
        <v>611</v>
      </c>
      <c r="B6" s="3">
        <v>1.5</v>
      </c>
      <c r="C6" s="3">
        <v>1.5</v>
      </c>
      <c r="D6" s="3">
        <f>C6*C1</f>
        <v>3469.5</v>
      </c>
      <c r="E6" s="3">
        <f>C6*C1</f>
        <v>3469.5</v>
      </c>
      <c r="F6" s="3">
        <f>C6*C1</f>
        <v>3469.5</v>
      </c>
      <c r="G6" s="3">
        <f>C6*C1</f>
        <v>3469.5</v>
      </c>
      <c r="H6" s="3">
        <f>C6*C1</f>
        <v>3469.5</v>
      </c>
      <c r="I6" s="3">
        <f>C6*C1</f>
        <v>3469.5</v>
      </c>
      <c r="J6" s="3">
        <v>3469.5</v>
      </c>
      <c r="K6" s="3">
        <v>3469.5</v>
      </c>
      <c r="L6" s="3">
        <v>3469.5</v>
      </c>
      <c r="M6" s="3"/>
      <c r="N6" s="3"/>
      <c r="O6" s="3"/>
      <c r="P6" s="3"/>
      <c r="Q6" s="3">
        <f t="shared" si="0"/>
        <v>31225.5</v>
      </c>
    </row>
    <row r="7" spans="1:17" ht="22.5">
      <c r="A7" s="4" t="s">
        <v>720</v>
      </c>
      <c r="B7" s="4"/>
      <c r="C7" s="3"/>
      <c r="D7" s="3">
        <f>781.44</f>
        <v>781.44</v>
      </c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781.44</v>
      </c>
    </row>
    <row r="8" spans="1:17" ht="22.5">
      <c r="A8" s="4" t="s">
        <v>718</v>
      </c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0</v>
      </c>
    </row>
    <row r="9" spans="1:17" ht="12.75">
      <c r="A9" s="3" t="s">
        <v>706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si="0"/>
        <v>0</v>
      </c>
    </row>
    <row r="10" spans="1:17" ht="12.75">
      <c r="A10" s="3" t="s">
        <v>727</v>
      </c>
      <c r="B10" s="3"/>
      <c r="C10" s="3"/>
      <c r="D10" s="3"/>
      <c r="E10" s="3"/>
      <c r="F10" s="3"/>
      <c r="G10" s="3"/>
      <c r="H10" s="3"/>
      <c r="I10" s="3">
        <v>12103</v>
      </c>
      <c r="J10" s="3"/>
      <c r="K10" s="3"/>
      <c r="L10" s="3"/>
      <c r="M10" s="3"/>
      <c r="N10" s="3"/>
      <c r="O10" s="3"/>
      <c r="P10" s="3"/>
      <c r="Q10" s="3">
        <f t="shared" si="0"/>
        <v>12103</v>
      </c>
    </row>
    <row r="11" spans="1:17" ht="22.5">
      <c r="A11" s="4" t="s">
        <v>787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4" t="s">
        <v>47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2.5">
      <c r="A13" s="4" t="s">
        <v>783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3" t="s">
        <v>709</v>
      </c>
      <c r="B14" s="3"/>
      <c r="C14" s="3"/>
      <c r="D14" s="3"/>
      <c r="E14" s="3"/>
      <c r="F14" s="3"/>
      <c r="G14" s="3">
        <v>150</v>
      </c>
      <c r="H14" s="3"/>
      <c r="I14" s="3"/>
      <c r="J14" s="3"/>
      <c r="K14" s="3"/>
      <c r="L14" s="3"/>
      <c r="M14" s="3"/>
      <c r="N14" s="3"/>
      <c r="O14" s="3"/>
      <c r="P14" s="3"/>
      <c r="Q14" s="3">
        <f>SUM(D14:P14)</f>
        <v>150</v>
      </c>
    </row>
    <row r="15" spans="1:17" ht="12.75">
      <c r="A15" s="3" t="s">
        <v>722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>SUM(D15:P15)</f>
        <v>0</v>
      </c>
    </row>
    <row r="16" spans="1:17" ht="12.75">
      <c r="A16" s="3" t="s">
        <v>710</v>
      </c>
      <c r="B16" s="3"/>
      <c r="C16" s="3"/>
      <c r="D16" s="3"/>
      <c r="E16" s="3"/>
      <c r="F16" s="3"/>
      <c r="G16" s="3">
        <v>65.5</v>
      </c>
      <c r="H16" s="3"/>
      <c r="I16" s="3"/>
      <c r="J16" s="3"/>
      <c r="K16" s="3"/>
      <c r="L16" s="3"/>
      <c r="M16" s="3"/>
      <c r="N16" s="3"/>
      <c r="O16" s="3"/>
      <c r="P16" s="3"/>
      <c r="Q16" s="3">
        <f>SUM(D16:P16)</f>
        <v>65.5</v>
      </c>
    </row>
    <row r="17" spans="1:17" ht="12.75">
      <c r="A17" s="3" t="s">
        <v>83</v>
      </c>
      <c r="B17" s="3"/>
      <c r="C17" s="3"/>
      <c r="D17" s="3"/>
      <c r="E17" s="3"/>
      <c r="F17" s="3"/>
      <c r="G17" s="3"/>
      <c r="H17" s="3"/>
      <c r="I17" s="3"/>
      <c r="J17" s="3"/>
      <c r="K17" s="3">
        <v>9254.4</v>
      </c>
      <c r="L17" s="3"/>
      <c r="M17" s="3"/>
      <c r="N17" s="3"/>
      <c r="O17" s="3"/>
      <c r="P17" s="3"/>
      <c r="Q17" s="3">
        <v>9254.4</v>
      </c>
    </row>
    <row r="18" spans="1:17" ht="12.75">
      <c r="A18" s="3" t="s">
        <v>716</v>
      </c>
      <c r="B18" s="3"/>
      <c r="C18" s="3"/>
      <c r="D18" s="3"/>
      <c r="E18" s="3"/>
      <c r="F18" s="3"/>
      <c r="G18" s="3">
        <v>150</v>
      </c>
      <c r="H18" s="3"/>
      <c r="I18" s="3"/>
      <c r="J18" s="3"/>
      <c r="K18" s="3"/>
      <c r="L18" s="3"/>
      <c r="M18" s="3"/>
      <c r="N18" s="3"/>
      <c r="O18" s="3"/>
      <c r="P18" s="3"/>
      <c r="Q18" s="3">
        <f>SUM(D18:P18)</f>
        <v>150</v>
      </c>
    </row>
    <row r="19" spans="1:17" ht="22.5">
      <c r="A19" s="4" t="s">
        <v>79</v>
      </c>
      <c r="B19" s="3"/>
      <c r="C19" s="3"/>
      <c r="D19" s="3"/>
      <c r="E19" s="3"/>
      <c r="F19" s="3"/>
      <c r="G19" s="3"/>
      <c r="H19" s="3"/>
      <c r="I19" s="3"/>
      <c r="J19" s="3"/>
      <c r="K19" s="3">
        <v>8059.4</v>
      </c>
      <c r="L19" s="3"/>
      <c r="M19" s="3"/>
      <c r="N19" s="3"/>
      <c r="O19" s="3"/>
      <c r="P19" s="3"/>
      <c r="Q19" s="3">
        <v>8059.4</v>
      </c>
    </row>
    <row r="20" spans="1:17" ht="12.75">
      <c r="A20" s="3" t="s">
        <v>744</v>
      </c>
      <c r="B20" s="3"/>
      <c r="C20" s="3"/>
      <c r="D20" s="3"/>
      <c r="E20" s="3"/>
      <c r="F20" s="3"/>
      <c r="G20" s="3">
        <v>588</v>
      </c>
      <c r="H20" s="3"/>
      <c r="I20" s="3"/>
      <c r="J20" s="3"/>
      <c r="K20" s="3"/>
      <c r="L20" s="3"/>
      <c r="M20" s="3"/>
      <c r="N20" s="3"/>
      <c r="O20" s="3"/>
      <c r="P20" s="3"/>
      <c r="Q20" s="3">
        <f>SUM(G20:P20)</f>
        <v>588</v>
      </c>
    </row>
    <row r="21" spans="1:17" ht="12.75">
      <c r="A21" s="4" t="s">
        <v>833</v>
      </c>
      <c r="B21" s="4"/>
      <c r="C21" s="3"/>
      <c r="D21" s="3">
        <v>1044.44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>SUM(D21:P21)</f>
        <v>1044.44</v>
      </c>
    </row>
    <row r="22" spans="1:17" ht="12.75">
      <c r="A22" s="3" t="s">
        <v>398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>SUM(D22:P22)</f>
        <v>0</v>
      </c>
    </row>
    <row r="23" spans="1:17" ht="12.75">
      <c r="A23" s="3" t="s">
        <v>634</v>
      </c>
      <c r="B23" s="3"/>
      <c r="C23" s="3">
        <v>0.6</v>
      </c>
      <c r="D23" s="3">
        <f>C23*C1</f>
        <v>1387.8</v>
      </c>
      <c r="E23" s="3">
        <f>C23*C1</f>
        <v>1387.8</v>
      </c>
      <c r="F23" s="3">
        <f>C23*C1</f>
        <v>1387.8</v>
      </c>
      <c r="G23" s="3">
        <f>C23*C1</f>
        <v>1387.8</v>
      </c>
      <c r="H23" s="3">
        <f>C23*C1</f>
        <v>1387.8</v>
      </c>
      <c r="I23" s="3">
        <f>C23*C1</f>
        <v>1387.8</v>
      </c>
      <c r="J23" s="3">
        <v>1387.8</v>
      </c>
      <c r="K23" s="3">
        <v>1387.8</v>
      </c>
      <c r="L23" s="3">
        <v>1387.8</v>
      </c>
      <c r="M23" s="3"/>
      <c r="N23" s="3"/>
      <c r="O23" s="3"/>
      <c r="P23" s="3"/>
      <c r="Q23" s="3">
        <f>SUM(D23:P23)</f>
        <v>12490.199999999997</v>
      </c>
    </row>
    <row r="24" spans="1:17" ht="12.75">
      <c r="A24" s="4" t="s">
        <v>751</v>
      </c>
      <c r="B24" s="4"/>
      <c r="C24" s="3"/>
      <c r="D24" s="3"/>
      <c r="E24" s="3">
        <v>260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>SUM(D24:P24)</f>
        <v>260</v>
      </c>
    </row>
    <row r="25" spans="1:17" ht="12.75">
      <c r="A25" s="4" t="s">
        <v>487</v>
      </c>
      <c r="B25" s="4"/>
      <c r="C25" s="3"/>
      <c r="D25" s="3"/>
      <c r="E25" s="3"/>
      <c r="F25" s="3"/>
      <c r="G25" s="3"/>
      <c r="H25" s="3"/>
      <c r="I25" s="3"/>
      <c r="J25" s="3">
        <v>34046.95</v>
      </c>
      <c r="K25" s="3"/>
      <c r="L25" s="3"/>
      <c r="M25" s="3"/>
      <c r="N25" s="3"/>
      <c r="O25" s="3"/>
      <c r="P25" s="3"/>
      <c r="Q25" s="3">
        <v>34047</v>
      </c>
    </row>
    <row r="26" spans="1:17" ht="12.75">
      <c r="A26" s="4" t="s">
        <v>127</v>
      </c>
      <c r="B26" s="4"/>
      <c r="C26" s="3"/>
      <c r="D26" s="3"/>
      <c r="E26" s="3"/>
      <c r="F26" s="3"/>
      <c r="G26" s="3"/>
      <c r="H26" s="3"/>
      <c r="I26" s="3"/>
      <c r="J26" s="3">
        <v>4069.57</v>
      </c>
      <c r="K26" s="3"/>
      <c r="L26" s="3"/>
      <c r="M26" s="3"/>
      <c r="N26" s="3"/>
      <c r="O26" s="3"/>
      <c r="P26" s="3"/>
      <c r="Q26" s="3">
        <v>4069.57</v>
      </c>
    </row>
    <row r="27" spans="1:17" ht="12.75">
      <c r="A27" s="4" t="s">
        <v>780</v>
      </c>
      <c r="B27" s="4"/>
      <c r="C27" s="3"/>
      <c r="D27" s="3"/>
      <c r="E27" s="3"/>
      <c r="F27" s="3">
        <v>7814.4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>SUM(D27:P27)</f>
        <v>7814.4</v>
      </c>
    </row>
    <row r="28" spans="1:17" ht="12.75">
      <c r="A28" s="4" t="s">
        <v>222</v>
      </c>
      <c r="B28" s="4"/>
      <c r="C28" s="3"/>
      <c r="D28" s="3"/>
      <c r="E28" s="3"/>
      <c r="F28" s="3"/>
      <c r="G28" s="3"/>
      <c r="H28" s="3"/>
      <c r="I28" s="3"/>
      <c r="J28" s="3"/>
      <c r="K28" s="3">
        <v>27963.07</v>
      </c>
      <c r="L28" s="3"/>
      <c r="M28" s="3"/>
      <c r="N28" s="3"/>
      <c r="O28" s="3"/>
      <c r="P28" s="3"/>
      <c r="Q28" s="3">
        <f>SUM(C28:P28)</f>
        <v>27963.07</v>
      </c>
    </row>
    <row r="29" spans="1:17" ht="45">
      <c r="A29" s="4" t="s">
        <v>200</v>
      </c>
      <c r="B29" s="4"/>
      <c r="C29" s="3"/>
      <c r="D29" s="3"/>
      <c r="E29" s="3"/>
      <c r="F29" s="3"/>
      <c r="G29" s="3">
        <v>5418.64</v>
      </c>
      <c r="H29" s="3"/>
      <c r="I29" s="3"/>
      <c r="J29" s="3"/>
      <c r="K29" s="3"/>
      <c r="L29" s="3"/>
      <c r="M29" s="3"/>
      <c r="N29" s="3"/>
      <c r="O29" s="3"/>
      <c r="P29" s="3"/>
      <c r="Q29" s="3">
        <f>SUM(D29:P29)</f>
        <v>5418.64</v>
      </c>
    </row>
    <row r="30" spans="1:17" ht="12.75">
      <c r="A30" s="4" t="s">
        <v>227</v>
      </c>
      <c r="B30" s="4"/>
      <c r="C30" s="3"/>
      <c r="D30" s="3"/>
      <c r="E30" s="3"/>
      <c r="F30" s="3"/>
      <c r="G30" s="3">
        <v>390.72</v>
      </c>
      <c r="H30" s="3"/>
      <c r="I30" s="3"/>
      <c r="J30" s="3"/>
      <c r="K30" s="3"/>
      <c r="L30" s="3"/>
      <c r="M30" s="3"/>
      <c r="N30" s="3"/>
      <c r="O30" s="3"/>
      <c r="P30" s="3"/>
      <c r="Q30" s="3">
        <f>SUM(G30:P30)</f>
        <v>390.72</v>
      </c>
    </row>
    <row r="31" spans="1:17" ht="12.75">
      <c r="A31" s="4" t="s">
        <v>227</v>
      </c>
      <c r="B31" s="4"/>
      <c r="C31" s="3"/>
      <c r="D31" s="3"/>
      <c r="E31" s="3"/>
      <c r="F31" s="3"/>
      <c r="G31" s="3">
        <v>1041.44</v>
      </c>
      <c r="H31" s="3"/>
      <c r="I31" s="3"/>
      <c r="J31" s="3"/>
      <c r="K31" s="3"/>
      <c r="L31" s="3"/>
      <c r="M31" s="3"/>
      <c r="N31" s="3"/>
      <c r="O31" s="3"/>
      <c r="P31" s="3"/>
      <c r="Q31" s="3">
        <f>SUM(D31:P31)</f>
        <v>1041.44</v>
      </c>
    </row>
    <row r="32" spans="1:17" ht="12.75">
      <c r="A32" s="4" t="s">
        <v>317</v>
      </c>
      <c r="B32" s="4"/>
      <c r="C32" s="3"/>
      <c r="D32" s="3"/>
      <c r="E32" s="3"/>
      <c r="F32" s="3"/>
      <c r="G32" s="3">
        <v>781.44</v>
      </c>
      <c r="H32" s="3"/>
      <c r="I32" s="3"/>
      <c r="J32" s="3"/>
      <c r="K32" s="3"/>
      <c r="L32" s="3"/>
      <c r="M32" s="3"/>
      <c r="N32" s="3"/>
      <c r="O32" s="3"/>
      <c r="P32" s="3"/>
      <c r="Q32" s="3">
        <f>SUM(D32:P32)</f>
        <v>781.44</v>
      </c>
    </row>
    <row r="33" spans="1:17" ht="12.75">
      <c r="A33" s="3" t="s">
        <v>708</v>
      </c>
      <c r="B33" s="3"/>
      <c r="C33" s="3">
        <v>0.4</v>
      </c>
      <c r="D33" s="3">
        <v>1387.8</v>
      </c>
      <c r="E33" s="3">
        <f>C33*C1</f>
        <v>925.2</v>
      </c>
      <c r="F33" s="3">
        <f>C33*C1</f>
        <v>925.2</v>
      </c>
      <c r="G33" s="3">
        <f>C33*C1</f>
        <v>925.2</v>
      </c>
      <c r="H33" s="3">
        <f>C33*C1</f>
        <v>925.2</v>
      </c>
      <c r="I33" s="3">
        <f>C33*C1</f>
        <v>925.2</v>
      </c>
      <c r="J33" s="3">
        <v>1387.8</v>
      </c>
      <c r="K33" s="3">
        <v>1387.8</v>
      </c>
      <c r="L33" s="3">
        <v>1387.8</v>
      </c>
      <c r="M33" s="3"/>
      <c r="N33" s="3"/>
      <c r="O33" s="3"/>
      <c r="P33" s="3"/>
      <c r="Q33" s="3">
        <f>SUM(D33:P33)</f>
        <v>10177.199999999999</v>
      </c>
    </row>
    <row r="34" spans="1:17" ht="12.75">
      <c r="A34" s="3" t="s">
        <v>675</v>
      </c>
      <c r="B34" s="3"/>
      <c r="C34" s="3"/>
      <c r="D34" s="3"/>
      <c r="E34" s="3"/>
      <c r="F34" s="3"/>
      <c r="G34" s="3">
        <v>390.72</v>
      </c>
      <c r="H34" s="3"/>
      <c r="I34" s="3"/>
      <c r="J34" s="3"/>
      <c r="K34" s="3"/>
      <c r="L34" s="3"/>
      <c r="M34" s="3"/>
      <c r="N34" s="3"/>
      <c r="O34" s="3"/>
      <c r="P34" s="3"/>
      <c r="Q34" s="3">
        <f>SUM(E34:P34)</f>
        <v>390.72</v>
      </c>
    </row>
    <row r="35" spans="1:17" ht="12.75">
      <c r="A35" s="3" t="s">
        <v>504</v>
      </c>
      <c r="B35" s="3"/>
      <c r="C35" s="3"/>
      <c r="D35" s="3"/>
      <c r="E35" s="3"/>
      <c r="F35" s="3"/>
      <c r="G35" s="3"/>
      <c r="H35" s="3"/>
      <c r="I35" s="3"/>
      <c r="J35" s="3">
        <v>390.72</v>
      </c>
      <c r="K35" s="3"/>
      <c r="L35" s="3"/>
      <c r="M35" s="3"/>
      <c r="N35" s="3"/>
      <c r="O35" s="3"/>
      <c r="P35" s="3"/>
      <c r="Q35" s="3">
        <v>390.72</v>
      </c>
    </row>
    <row r="36" spans="1:17" ht="12.75">
      <c r="A36" s="4" t="s">
        <v>323</v>
      </c>
      <c r="B36" s="4"/>
      <c r="C36" s="3"/>
      <c r="D36" s="3"/>
      <c r="E36" s="3"/>
      <c r="F36" s="3"/>
      <c r="G36" s="3">
        <v>1172.16</v>
      </c>
      <c r="H36" s="3"/>
      <c r="I36" s="3"/>
      <c r="J36" s="3"/>
      <c r="K36" s="3"/>
      <c r="L36" s="3"/>
      <c r="M36" s="3"/>
      <c r="N36" s="3"/>
      <c r="O36" s="3"/>
      <c r="P36" s="3"/>
      <c r="Q36" s="3">
        <f>SUM(D36:P36)</f>
        <v>1172.16</v>
      </c>
    </row>
    <row r="37" spans="1:17" ht="12.75">
      <c r="A37" s="4" t="s">
        <v>528</v>
      </c>
      <c r="B37" s="4"/>
      <c r="C37" s="3"/>
      <c r="D37" s="3"/>
      <c r="E37" s="3"/>
      <c r="F37" s="3"/>
      <c r="G37" s="3"/>
      <c r="H37" s="3"/>
      <c r="I37" s="3"/>
      <c r="J37" s="3"/>
      <c r="K37" s="3">
        <v>1172.16</v>
      </c>
      <c r="L37" s="3"/>
      <c r="M37" s="3"/>
      <c r="N37" s="3"/>
      <c r="O37" s="3"/>
      <c r="P37" s="3"/>
      <c r="Q37" s="3">
        <v>1172.16</v>
      </c>
    </row>
    <row r="38" spans="1:17" ht="22.5">
      <c r="A38" s="4" t="s">
        <v>534</v>
      </c>
      <c r="B38" s="4"/>
      <c r="C38" s="3"/>
      <c r="D38" s="3"/>
      <c r="E38" s="3"/>
      <c r="F38" s="3"/>
      <c r="G38" s="3"/>
      <c r="H38" s="3"/>
      <c r="I38" s="3"/>
      <c r="J38" s="3">
        <v>3409.12</v>
      </c>
      <c r="K38" s="3"/>
      <c r="L38" s="3"/>
      <c r="M38" s="3"/>
      <c r="N38" s="3"/>
      <c r="O38" s="3"/>
      <c r="P38" s="3"/>
      <c r="Q38" s="3">
        <v>3409.12</v>
      </c>
    </row>
    <row r="39" spans="1:17" ht="22.5">
      <c r="A39" s="4" t="s">
        <v>537</v>
      </c>
      <c r="B39" s="4"/>
      <c r="C39" s="3"/>
      <c r="D39" s="3"/>
      <c r="E39" s="3"/>
      <c r="F39" s="3"/>
      <c r="G39" s="3"/>
      <c r="H39" s="3"/>
      <c r="I39" s="3"/>
      <c r="J39" s="3">
        <v>4901.04</v>
      </c>
      <c r="K39" s="3"/>
      <c r="L39" s="3"/>
      <c r="M39" s="3"/>
      <c r="N39" s="3"/>
      <c r="O39" s="3"/>
      <c r="P39" s="3"/>
      <c r="Q39" s="3">
        <v>4901.04</v>
      </c>
    </row>
    <row r="40" spans="1:17" ht="12.75">
      <c r="A40" s="4" t="s">
        <v>76</v>
      </c>
      <c r="B40" s="4"/>
      <c r="C40" s="3"/>
      <c r="D40" s="3"/>
      <c r="E40" s="3"/>
      <c r="F40" s="3"/>
      <c r="G40" s="3"/>
      <c r="H40" s="3"/>
      <c r="I40" s="3"/>
      <c r="J40" s="3"/>
      <c r="K40" s="3">
        <v>5470.08</v>
      </c>
      <c r="L40" s="3"/>
      <c r="M40" s="3"/>
      <c r="N40" s="3"/>
      <c r="O40" s="3"/>
      <c r="P40" s="3"/>
      <c r="Q40" s="3">
        <v>5470.08</v>
      </c>
    </row>
    <row r="41" spans="1:17" ht="56.25">
      <c r="A41" s="4" t="s">
        <v>571</v>
      </c>
      <c r="B41" s="4"/>
      <c r="C41" s="3"/>
      <c r="D41" s="3"/>
      <c r="E41" s="3"/>
      <c r="F41" s="3"/>
      <c r="G41" s="3"/>
      <c r="H41" s="3"/>
      <c r="I41" s="3"/>
      <c r="J41" s="3">
        <v>22225.95</v>
      </c>
      <c r="K41" s="3"/>
      <c r="L41" s="3"/>
      <c r="M41" s="3"/>
      <c r="N41" s="3"/>
      <c r="O41" s="3"/>
      <c r="P41" s="3"/>
      <c r="Q41" s="3">
        <v>22226</v>
      </c>
    </row>
    <row r="42" spans="1:17" ht="22.5">
      <c r="A42" s="4" t="s">
        <v>181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>
        <v>195.36</v>
      </c>
      <c r="M42" s="3"/>
      <c r="N42" s="3"/>
      <c r="O42" s="3"/>
      <c r="P42" s="3"/>
      <c r="Q42" s="3">
        <v>195.36</v>
      </c>
    </row>
    <row r="43" spans="1:17" ht="12.75">
      <c r="A43" s="4" t="s">
        <v>538</v>
      </c>
      <c r="B43" s="4"/>
      <c r="C43" s="3"/>
      <c r="D43" s="3"/>
      <c r="E43" s="3"/>
      <c r="F43" s="3"/>
      <c r="G43" s="3"/>
      <c r="H43" s="3"/>
      <c r="I43" s="3"/>
      <c r="J43" s="3">
        <v>7628.49</v>
      </c>
      <c r="K43" s="3"/>
      <c r="L43" s="3"/>
      <c r="M43" s="3"/>
      <c r="N43" s="3"/>
      <c r="O43" s="3"/>
      <c r="P43" s="3"/>
      <c r="Q43" s="3">
        <v>7628.49</v>
      </c>
    </row>
    <row r="44" spans="1:17" ht="22.5">
      <c r="A44" s="4" t="s">
        <v>546</v>
      </c>
      <c r="B44" s="3"/>
      <c r="C44" s="3"/>
      <c r="D44" s="3"/>
      <c r="E44" s="3"/>
      <c r="F44" s="3"/>
      <c r="G44" s="3"/>
      <c r="H44" s="3"/>
      <c r="I44" s="3"/>
      <c r="J44" s="3">
        <v>32281.44</v>
      </c>
      <c r="K44" s="3"/>
      <c r="L44" s="3"/>
      <c r="M44" s="3"/>
      <c r="N44" s="3"/>
      <c r="O44" s="3"/>
      <c r="P44" s="3"/>
      <c r="Q44" s="3">
        <v>32281.4</v>
      </c>
    </row>
    <row r="45" spans="1:17" ht="22.5">
      <c r="A45" s="4" t="s">
        <v>285</v>
      </c>
      <c r="B45" s="4"/>
      <c r="C45" s="3"/>
      <c r="D45" s="3"/>
      <c r="E45" s="3"/>
      <c r="F45" s="3"/>
      <c r="G45" s="3"/>
      <c r="H45" s="3"/>
      <c r="I45" s="3"/>
      <c r="J45" s="3"/>
      <c r="K45" s="3"/>
      <c r="L45" s="3">
        <v>4900.88</v>
      </c>
      <c r="M45" s="3"/>
      <c r="N45" s="3"/>
      <c r="O45" s="3"/>
      <c r="P45" s="3"/>
      <c r="Q45" s="3">
        <v>4900.88</v>
      </c>
    </row>
    <row r="46" spans="1:17" ht="12.75">
      <c r="A46" s="4" t="s">
        <v>42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>
        <v>3814.11</v>
      </c>
      <c r="M46" s="3"/>
      <c r="N46" s="3"/>
      <c r="O46" s="3"/>
      <c r="P46" s="3"/>
      <c r="Q46" s="3">
        <v>3814.11</v>
      </c>
    </row>
    <row r="47" spans="1:17" ht="12.75">
      <c r="A47" s="4" t="s">
        <v>324</v>
      </c>
      <c r="B47" s="4"/>
      <c r="C47" s="3"/>
      <c r="D47" s="3">
        <v>500</v>
      </c>
      <c r="E47" s="3">
        <v>500</v>
      </c>
      <c r="F47" s="3">
        <v>500</v>
      </c>
      <c r="G47" s="3">
        <v>500</v>
      </c>
      <c r="H47" s="3"/>
      <c r="I47" s="3"/>
      <c r="J47" s="3"/>
      <c r="K47" s="3"/>
      <c r="L47" s="3"/>
      <c r="M47" s="3"/>
      <c r="N47" s="3"/>
      <c r="O47" s="3"/>
      <c r="P47" s="3"/>
      <c r="Q47" s="3">
        <v>2000</v>
      </c>
    </row>
    <row r="48" spans="1:17" ht="12.75">
      <c r="A48" s="4" t="s">
        <v>689</v>
      </c>
      <c r="B48" s="4"/>
      <c r="C48" s="3"/>
      <c r="D48" s="3">
        <v>3119</v>
      </c>
      <c r="E48" s="3">
        <v>3119</v>
      </c>
      <c r="F48" s="3">
        <v>3119</v>
      </c>
      <c r="G48" s="3">
        <v>3119</v>
      </c>
      <c r="H48" s="3">
        <v>3119</v>
      </c>
      <c r="I48" s="3">
        <v>3119</v>
      </c>
      <c r="J48" s="3">
        <v>3119</v>
      </c>
      <c r="K48" s="3">
        <v>3119</v>
      </c>
      <c r="L48" s="3">
        <v>3119</v>
      </c>
      <c r="M48" s="3"/>
      <c r="N48" s="3"/>
      <c r="O48" s="3"/>
      <c r="P48" s="3"/>
      <c r="Q48" s="3">
        <f>SUM(D49:P49)</f>
        <v>13794</v>
      </c>
    </row>
    <row r="49" spans="1:17" ht="22.5">
      <c r="A49" s="4" t="s">
        <v>417</v>
      </c>
      <c r="B49" s="4"/>
      <c r="C49" s="3"/>
      <c r="D49" s="3">
        <v>2299</v>
      </c>
      <c r="E49" s="3">
        <v>2299</v>
      </c>
      <c r="F49" s="3">
        <v>2299</v>
      </c>
      <c r="G49" s="3">
        <v>2299</v>
      </c>
      <c r="H49" s="3">
        <v>2299</v>
      </c>
      <c r="I49" s="3">
        <v>2299</v>
      </c>
      <c r="J49" s="3"/>
      <c r="K49" s="3"/>
      <c r="L49" s="3"/>
      <c r="M49" s="3"/>
      <c r="N49" s="3"/>
      <c r="O49" s="3"/>
      <c r="P49" s="3"/>
      <c r="Q49" s="3">
        <f>SUM(D49:P49)</f>
        <v>13794</v>
      </c>
    </row>
    <row r="50" spans="1:17" ht="12.75">
      <c r="A50" s="3" t="s">
        <v>628</v>
      </c>
      <c r="B50" s="3"/>
      <c r="C50" s="3"/>
      <c r="D50" s="3">
        <v>80.95</v>
      </c>
      <c r="E50" s="3">
        <v>80.95</v>
      </c>
      <c r="F50" s="3">
        <v>80.95</v>
      </c>
      <c r="G50" s="3">
        <v>80.95</v>
      </c>
      <c r="H50" s="3">
        <v>80.95</v>
      </c>
      <c r="I50" s="3">
        <v>80.95</v>
      </c>
      <c r="J50" s="3">
        <v>269.85</v>
      </c>
      <c r="K50" s="3">
        <v>269.85</v>
      </c>
      <c r="L50" s="3">
        <v>269.85</v>
      </c>
      <c r="M50" s="3"/>
      <c r="N50" s="3"/>
      <c r="O50" s="3"/>
      <c r="P50" s="3"/>
      <c r="Q50" s="3">
        <f>SUM(D50:P50)</f>
        <v>1295.25</v>
      </c>
    </row>
    <row r="51" spans="1:17" ht="12.75">
      <c r="A51" s="4" t="s">
        <v>773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 t="s">
        <v>614</v>
      </c>
      <c r="B52" s="3"/>
      <c r="C52" s="3"/>
      <c r="D52" s="3">
        <f aca="true" t="shared" si="1" ref="D52:I52">SUM(D4:D50)</f>
        <v>21240.23</v>
      </c>
      <c r="E52" s="6">
        <f t="shared" si="1"/>
        <v>18980.45</v>
      </c>
      <c r="F52" s="3">
        <f t="shared" si="1"/>
        <v>26534.85</v>
      </c>
      <c r="G52" s="3">
        <f t="shared" si="1"/>
        <v>28869.07</v>
      </c>
      <c r="H52" s="6">
        <f t="shared" si="1"/>
        <v>18220.45</v>
      </c>
      <c r="I52" s="6">
        <f t="shared" si="1"/>
        <v>30323.45</v>
      </c>
      <c r="J52" s="3">
        <f>SUM(J4:J51)</f>
        <v>125526.23000000003</v>
      </c>
      <c r="K52" s="3">
        <f>SUM(K4:K51)</f>
        <v>68492.06000000001</v>
      </c>
      <c r="L52" s="3">
        <f>SUM(L4:L51)</f>
        <v>25483.3</v>
      </c>
      <c r="M52" s="3">
        <f>SUM(M4:M51)</f>
        <v>0</v>
      </c>
      <c r="N52" s="3">
        <f>SUM(N4:N50)</f>
        <v>0</v>
      </c>
      <c r="O52" s="3">
        <f>SUM(O4:O51)</f>
        <v>0</v>
      </c>
      <c r="P52" s="3">
        <f>SUM(P4:P50)</f>
        <v>0</v>
      </c>
      <c r="Q52" s="3">
        <f>SUM(D52:P52)</f>
        <v>363670.09</v>
      </c>
    </row>
    <row r="53" spans="1:17" s="1" customFormat="1" ht="12.75">
      <c r="A53" s="3" t="s">
        <v>618</v>
      </c>
      <c r="B53" s="3"/>
      <c r="C53" s="3"/>
      <c r="D53" s="3">
        <v>20792.42</v>
      </c>
      <c r="E53" s="3">
        <v>21623.39</v>
      </c>
      <c r="F53" s="3">
        <v>28911.23</v>
      </c>
      <c r="G53" s="3">
        <v>26997.66</v>
      </c>
      <c r="H53" s="3">
        <v>27637.47</v>
      </c>
      <c r="I53" s="3">
        <v>28891.64</v>
      </c>
      <c r="J53" s="3">
        <v>26200.22</v>
      </c>
      <c r="K53" s="3">
        <v>36394.35</v>
      </c>
      <c r="L53" s="3">
        <v>21346.51</v>
      </c>
      <c r="M53" s="3"/>
      <c r="N53" s="3"/>
      <c r="O53" s="3"/>
      <c r="P53" s="3"/>
      <c r="Q53" s="8">
        <f>SUM(D53:P53)</f>
        <v>238794.89</v>
      </c>
    </row>
    <row r="54" spans="1:17" ht="12.75">
      <c r="A54" s="5" t="s">
        <v>619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>Q2+Q53-Q52</f>
        <v>-124639.77000000002</v>
      </c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1" ht="12.75">
      <c r="B57" s="35"/>
      <c r="C57" s="45" t="s">
        <v>693</v>
      </c>
      <c r="D57" s="46"/>
      <c r="E57" s="46"/>
      <c r="F57" s="46"/>
      <c r="G57" s="47"/>
      <c r="H57" s="1"/>
      <c r="I57" s="1"/>
      <c r="J57" s="1"/>
      <c r="K57" s="1"/>
    </row>
    <row r="58" ht="12.75">
      <c r="H58" s="2" t="s">
        <v>627</v>
      </c>
    </row>
  </sheetData>
  <sheetProtection/>
  <mergeCells count="1">
    <mergeCell ref="C57:G5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60" zoomScalePageLayoutView="0" workbookViewId="0" topLeftCell="A1">
      <selection activeCell="A60" sqref="A60"/>
    </sheetView>
  </sheetViews>
  <sheetFormatPr defaultColWidth="9.125" defaultRowHeight="12.75"/>
  <cols>
    <col min="1" max="1" width="34.375" style="2" customWidth="1"/>
    <col min="2" max="2" width="14.00390625" style="2" customWidth="1"/>
    <col min="3" max="3" width="7.25390625" style="2" customWidth="1"/>
    <col min="4" max="4" width="8.75390625" style="2" customWidth="1"/>
    <col min="5" max="5" width="7.125" style="2" customWidth="1"/>
    <col min="6" max="6" width="7.25390625" style="2" customWidth="1"/>
    <col min="7" max="7" width="8.375" style="2" customWidth="1"/>
    <col min="8" max="8" width="9.125" style="2" customWidth="1"/>
    <col min="9" max="9" width="7.25390625" style="2" customWidth="1"/>
    <col min="10" max="16384" width="9.125" style="2" customWidth="1"/>
  </cols>
  <sheetData>
    <row r="1" spans="1:16" s="1" customFormat="1" ht="12.75">
      <c r="A1" s="5" t="s">
        <v>621</v>
      </c>
      <c r="B1" s="5">
        <v>2571.01</v>
      </c>
      <c r="C1" s="5"/>
      <c r="D1" s="5"/>
      <c r="E1" s="5"/>
      <c r="F1" s="5"/>
      <c r="G1" s="5"/>
      <c r="H1" s="5"/>
      <c r="I1" s="5"/>
      <c r="J1" s="5"/>
      <c r="K1" s="5" t="s">
        <v>631</v>
      </c>
      <c r="L1" s="5"/>
      <c r="M1" s="5" t="s">
        <v>811</v>
      </c>
      <c r="N1" s="5"/>
      <c r="O1" s="5"/>
      <c r="P1" s="5">
        <v>-5611.81</v>
      </c>
    </row>
    <row r="2" spans="1:16" ht="12.75">
      <c r="A2" s="3" t="s">
        <v>620</v>
      </c>
      <c r="B2" s="6">
        <f>PRODUCT(B1,11.2)</f>
        <v>28795.312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" t="s">
        <v>608</v>
      </c>
      <c r="B3" s="5" t="s">
        <v>609</v>
      </c>
      <c r="C3" s="5" t="s">
        <v>633</v>
      </c>
      <c r="D3" s="5" t="s">
        <v>637</v>
      </c>
      <c r="E3" s="5" t="s">
        <v>636</v>
      </c>
      <c r="F3" s="5" t="s">
        <v>635</v>
      </c>
      <c r="G3" s="5" t="s">
        <v>612</v>
      </c>
      <c r="H3" s="5" t="s">
        <v>613</v>
      </c>
      <c r="I3" s="5" t="s">
        <v>615</v>
      </c>
      <c r="J3" s="5" t="s">
        <v>616</v>
      </c>
      <c r="K3" s="5" t="s">
        <v>622</v>
      </c>
      <c r="L3" s="5" t="s">
        <v>623</v>
      </c>
      <c r="M3" s="5" t="s">
        <v>624</v>
      </c>
      <c r="N3" s="5" t="s">
        <v>625</v>
      </c>
      <c r="O3" s="5" t="s">
        <v>633</v>
      </c>
      <c r="P3" s="5" t="s">
        <v>626</v>
      </c>
    </row>
    <row r="4" spans="1:16" ht="12.75">
      <c r="A4" s="3" t="s">
        <v>610</v>
      </c>
      <c r="B4" s="3">
        <v>1.5</v>
      </c>
      <c r="C4" s="3">
        <f>B4*B1</f>
        <v>3856.5150000000003</v>
      </c>
      <c r="D4" s="3">
        <f>B4*B1</f>
        <v>3856.5150000000003</v>
      </c>
      <c r="E4" s="3">
        <f>B4*B1</f>
        <v>3856.5150000000003</v>
      </c>
      <c r="F4" s="3">
        <f>B4*B1</f>
        <v>3856.5150000000003</v>
      </c>
      <c r="G4" s="3">
        <f>B4*B1</f>
        <v>3856.5150000000003</v>
      </c>
      <c r="H4" s="3">
        <f>B4*B1</f>
        <v>3856.5150000000003</v>
      </c>
      <c r="I4" s="3">
        <v>3856.52</v>
      </c>
      <c r="J4" s="3">
        <v>3856.52</v>
      </c>
      <c r="K4" s="3">
        <v>3856.52</v>
      </c>
      <c r="L4" s="3"/>
      <c r="M4" s="3"/>
      <c r="N4" s="3"/>
      <c r="O4" s="3"/>
      <c r="P4" s="3">
        <f>SUM(C4:O4)</f>
        <v>34708.65</v>
      </c>
    </row>
    <row r="5" spans="1:16" ht="12.75">
      <c r="A5" s="3" t="s">
        <v>650</v>
      </c>
      <c r="B5" s="3">
        <v>1.6</v>
      </c>
      <c r="C5" s="3">
        <f>B5*B1</f>
        <v>4113.616000000001</v>
      </c>
      <c r="D5" s="3">
        <f>B5*B1</f>
        <v>4113.616000000001</v>
      </c>
      <c r="E5" s="3">
        <f>B5*B1</f>
        <v>4113.616000000001</v>
      </c>
      <c r="F5" s="3">
        <f>B5*B1</f>
        <v>4113.616000000001</v>
      </c>
      <c r="G5" s="3">
        <f>B5*B1</f>
        <v>4113.616000000001</v>
      </c>
      <c r="H5" s="3">
        <f>B5*B1</f>
        <v>4113.616000000001</v>
      </c>
      <c r="I5" s="3">
        <v>4113.62</v>
      </c>
      <c r="J5" s="3">
        <v>4113.62</v>
      </c>
      <c r="K5" s="3">
        <v>4113.62</v>
      </c>
      <c r="L5" s="3"/>
      <c r="M5" s="3"/>
      <c r="N5" s="3"/>
      <c r="O5" s="3"/>
      <c r="P5" s="3">
        <f>SUM(C5:O5)</f>
        <v>37022.55600000001</v>
      </c>
    </row>
    <row r="6" spans="1:16" ht="12.75">
      <c r="A6" s="3" t="s">
        <v>611</v>
      </c>
      <c r="B6" s="3">
        <v>1.5</v>
      </c>
      <c r="C6" s="3">
        <f>B6*B1</f>
        <v>3856.5150000000003</v>
      </c>
      <c r="D6" s="3">
        <f>B6*B1</f>
        <v>3856.5150000000003</v>
      </c>
      <c r="E6" s="3">
        <f>B6*B1</f>
        <v>3856.5150000000003</v>
      </c>
      <c r="F6" s="3">
        <f>B6*B1</f>
        <v>3856.5150000000003</v>
      </c>
      <c r="G6" s="3">
        <f>B6*B1</f>
        <v>3856.5150000000003</v>
      </c>
      <c r="H6" s="3">
        <f>B6*B1</f>
        <v>3856.5150000000003</v>
      </c>
      <c r="I6" s="3">
        <v>3856.52</v>
      </c>
      <c r="J6" s="3">
        <v>3856.52</v>
      </c>
      <c r="K6" s="3">
        <v>3856.52</v>
      </c>
      <c r="L6" s="3"/>
      <c r="M6" s="3"/>
      <c r="N6" s="3"/>
      <c r="O6" s="3"/>
      <c r="P6" s="3">
        <f>SUM(C6:O6)</f>
        <v>34708.65</v>
      </c>
    </row>
    <row r="7" spans="1:16" ht="12.75">
      <c r="A7" s="3" t="s">
        <v>708</v>
      </c>
      <c r="B7" s="3">
        <v>0.4</v>
      </c>
      <c r="C7" s="3">
        <f>B7*B1</f>
        <v>1028.4040000000002</v>
      </c>
      <c r="D7" s="3">
        <f>B7*B1</f>
        <v>1028.4040000000002</v>
      </c>
      <c r="E7" s="3">
        <f>B7*B1</f>
        <v>1028.4040000000002</v>
      </c>
      <c r="F7" s="3">
        <f>B7*B1</f>
        <v>1028.4040000000002</v>
      </c>
      <c r="G7" s="3">
        <f>B7*B1</f>
        <v>1028.4040000000002</v>
      </c>
      <c r="H7" s="3">
        <f>B7*B1</f>
        <v>1028.4040000000002</v>
      </c>
      <c r="I7" s="3">
        <v>1028.404</v>
      </c>
      <c r="J7" s="3">
        <v>1028.404</v>
      </c>
      <c r="K7" s="3">
        <v>1028.404</v>
      </c>
      <c r="L7" s="3"/>
      <c r="M7" s="3"/>
      <c r="N7" s="3"/>
      <c r="O7" s="3"/>
      <c r="P7" s="3">
        <f>SUM(C7:O7)</f>
        <v>9255.636000000002</v>
      </c>
    </row>
    <row r="8" spans="1:16" ht="12.75">
      <c r="A8" s="3" t="s">
        <v>709</v>
      </c>
      <c r="B8" s="3"/>
      <c r="C8" s="3"/>
      <c r="D8" s="3"/>
      <c r="E8" s="3"/>
      <c r="F8" s="3">
        <v>227.5</v>
      </c>
      <c r="G8" s="3"/>
      <c r="H8" s="3"/>
      <c r="I8" s="3"/>
      <c r="J8" s="3"/>
      <c r="K8" s="3"/>
      <c r="L8" s="3"/>
      <c r="M8" s="3"/>
      <c r="N8" s="3"/>
      <c r="O8" s="3"/>
      <c r="P8" s="3">
        <f aca="true" t="shared" si="0" ref="P8:P17">SUM(C8:O8)</f>
        <v>227.5</v>
      </c>
    </row>
    <row r="9" spans="1:16" ht="12.75">
      <c r="A9" s="3" t="s">
        <v>730</v>
      </c>
      <c r="B9" s="3"/>
      <c r="C9" s="3"/>
      <c r="D9" s="3"/>
      <c r="E9" s="3"/>
      <c r="F9" s="3">
        <v>61</v>
      </c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61</v>
      </c>
    </row>
    <row r="10" spans="1:16" ht="12.75">
      <c r="A10" s="3" t="s">
        <v>716</v>
      </c>
      <c r="B10" s="3"/>
      <c r="C10" s="3"/>
      <c r="D10" s="3"/>
      <c r="E10" s="3"/>
      <c r="F10" s="3">
        <v>46</v>
      </c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46</v>
      </c>
    </row>
    <row r="11" spans="1:16" ht="12.75">
      <c r="A11" s="3" t="s">
        <v>707</v>
      </c>
      <c r="B11" s="3"/>
      <c r="C11" s="3"/>
      <c r="D11" s="3"/>
      <c r="E11" s="3"/>
      <c r="F11" s="3">
        <v>706</v>
      </c>
      <c r="G11" s="3"/>
      <c r="H11" s="3"/>
      <c r="I11" s="3"/>
      <c r="J11" s="3"/>
      <c r="K11" s="3"/>
      <c r="L11" s="3"/>
      <c r="M11" s="3"/>
      <c r="N11" s="3"/>
      <c r="O11" s="3"/>
      <c r="P11" s="3">
        <f>SUM(C11:O11)</f>
        <v>706</v>
      </c>
    </row>
    <row r="12" spans="1:16" ht="12.75">
      <c r="A12" s="3" t="s">
        <v>770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SUM(C12:O12)</f>
        <v>0</v>
      </c>
    </row>
    <row r="13" spans="1:16" ht="22.5">
      <c r="A13" s="4" t="s">
        <v>279</v>
      </c>
      <c r="B13" s="3"/>
      <c r="C13" s="3"/>
      <c r="D13" s="3"/>
      <c r="E13" s="3"/>
      <c r="F13" s="3">
        <v>445.58</v>
      </c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445.58</v>
      </c>
    </row>
    <row r="14" spans="1:16" ht="12.75">
      <c r="A14" s="3" t="s">
        <v>634</v>
      </c>
      <c r="B14" s="3">
        <v>0.6</v>
      </c>
      <c r="C14" s="3">
        <f>B14*B1</f>
        <v>1542.606</v>
      </c>
      <c r="D14" s="3">
        <f>B14*B1</f>
        <v>1542.606</v>
      </c>
      <c r="E14" s="3">
        <f>B14*B1</f>
        <v>1542.606</v>
      </c>
      <c r="F14" s="3">
        <f>B14*B1</f>
        <v>1542.606</v>
      </c>
      <c r="G14" s="3">
        <f>B14*B1</f>
        <v>1542.606</v>
      </c>
      <c r="H14" s="3">
        <f>B14*B1</f>
        <v>1542.606</v>
      </c>
      <c r="I14" s="3">
        <v>1542.606</v>
      </c>
      <c r="J14" s="3">
        <v>1542.606</v>
      </c>
      <c r="K14" s="3">
        <v>1542.606</v>
      </c>
      <c r="L14" s="3"/>
      <c r="M14" s="3"/>
      <c r="N14" s="3"/>
      <c r="O14" s="3"/>
      <c r="P14" s="3">
        <f>SUM(C14:O14)</f>
        <v>13883.454</v>
      </c>
    </row>
    <row r="15" spans="1:16" ht="12.75">
      <c r="A15" s="3" t="s">
        <v>850</v>
      </c>
      <c r="B15" s="3"/>
      <c r="C15" s="3">
        <v>586.08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>SUM(C15:O15)</f>
        <v>586.08</v>
      </c>
    </row>
    <row r="16" spans="1:16" ht="12.75">
      <c r="A16" s="3" t="s">
        <v>782</v>
      </c>
      <c r="B16" s="3"/>
      <c r="C16" s="3"/>
      <c r="D16" s="3">
        <v>165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165</v>
      </c>
    </row>
    <row r="17" spans="1:16" ht="12.75">
      <c r="A17" s="3" t="s">
        <v>751</v>
      </c>
      <c r="B17" s="3"/>
      <c r="C17" s="3"/>
      <c r="D17" s="3">
        <v>1040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1040</v>
      </c>
    </row>
    <row r="18" spans="1:16" ht="22.5">
      <c r="A18" s="4" t="s">
        <v>5</v>
      </c>
      <c r="B18" s="3"/>
      <c r="C18" s="3"/>
      <c r="D18" s="3">
        <v>411.36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aca="true" t="shared" si="1" ref="P18:P25">SUM(C18:O18)</f>
        <v>411.36</v>
      </c>
    </row>
    <row r="19" spans="1:16" ht="12.75">
      <c r="A19" s="3" t="s">
        <v>217</v>
      </c>
      <c r="B19" s="3"/>
      <c r="C19" s="3"/>
      <c r="D19" s="3"/>
      <c r="E19" s="3"/>
      <c r="F19" s="3">
        <v>620.22</v>
      </c>
      <c r="G19" s="3"/>
      <c r="H19" s="3"/>
      <c r="I19" s="3"/>
      <c r="J19" s="3"/>
      <c r="K19" s="3"/>
      <c r="L19" s="3"/>
      <c r="M19" s="3"/>
      <c r="N19" s="3"/>
      <c r="O19" s="3"/>
      <c r="P19" s="3">
        <f t="shared" si="1"/>
        <v>620.22</v>
      </c>
    </row>
    <row r="20" spans="1:16" ht="12.75">
      <c r="A20" s="4" t="s">
        <v>224</v>
      </c>
      <c r="B20" s="3"/>
      <c r="C20" s="3"/>
      <c r="D20" s="3"/>
      <c r="E20" s="3"/>
      <c r="F20" s="3">
        <v>781.44</v>
      </c>
      <c r="G20" s="3"/>
      <c r="H20" s="3"/>
      <c r="I20" s="3"/>
      <c r="J20" s="3"/>
      <c r="K20" s="3"/>
      <c r="L20" s="3"/>
      <c r="M20" s="3"/>
      <c r="N20" s="3"/>
      <c r="O20" s="3"/>
      <c r="P20" s="3">
        <f t="shared" si="1"/>
        <v>781.44</v>
      </c>
    </row>
    <row r="21" spans="1:16" ht="12.75">
      <c r="A21" s="4" t="s">
        <v>226</v>
      </c>
      <c r="B21" s="3"/>
      <c r="C21" s="3">
        <v>390.72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1"/>
        <v>390.72</v>
      </c>
    </row>
    <row r="22" spans="1:16" ht="12.75">
      <c r="A22" s="4" t="s">
        <v>238</v>
      </c>
      <c r="B22" s="3"/>
      <c r="C22" s="3"/>
      <c r="D22" s="3">
        <v>390.72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1"/>
        <v>390.72</v>
      </c>
    </row>
    <row r="23" spans="1:16" ht="12.75">
      <c r="A23" s="4" t="s">
        <v>272</v>
      </c>
      <c r="B23" s="3"/>
      <c r="C23" s="3"/>
      <c r="D23" s="3"/>
      <c r="E23" s="3">
        <v>781.44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1"/>
        <v>781.44</v>
      </c>
    </row>
    <row r="24" spans="1:16" ht="12.75">
      <c r="A24" s="4" t="s">
        <v>799</v>
      </c>
      <c r="B24" s="3"/>
      <c r="C24" s="3"/>
      <c r="D24" s="3"/>
      <c r="E24" s="3">
        <v>781.44</v>
      </c>
      <c r="F24" s="3"/>
      <c r="G24" s="3"/>
      <c r="H24" s="3">
        <v>195.36</v>
      </c>
      <c r="I24" s="3"/>
      <c r="J24" s="3"/>
      <c r="K24" s="3"/>
      <c r="L24" s="3"/>
      <c r="M24" s="3"/>
      <c r="N24" s="3"/>
      <c r="O24" s="3"/>
      <c r="P24" s="3">
        <f t="shared" si="1"/>
        <v>976.8000000000001</v>
      </c>
    </row>
    <row r="25" spans="1:16" ht="12.75">
      <c r="A25" s="4" t="s">
        <v>273</v>
      </c>
      <c r="B25" s="3"/>
      <c r="C25" s="3"/>
      <c r="D25" s="3"/>
      <c r="E25" s="3">
        <v>2327.28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1"/>
        <v>2327.28</v>
      </c>
    </row>
    <row r="26" spans="1:16" ht="22.5">
      <c r="A26" s="4" t="s">
        <v>367</v>
      </c>
      <c r="B26" s="3"/>
      <c r="C26" s="3"/>
      <c r="D26" s="3"/>
      <c r="E26" s="3"/>
      <c r="F26" s="3"/>
      <c r="G26" s="3"/>
      <c r="H26" s="3">
        <v>3797.18</v>
      </c>
      <c r="I26" s="3"/>
      <c r="J26" s="3"/>
      <c r="K26" s="3"/>
      <c r="L26" s="3"/>
      <c r="M26" s="3"/>
      <c r="N26" s="3"/>
      <c r="O26" s="3"/>
      <c r="P26" s="3">
        <f>SUM(C26:O26)</f>
        <v>3797.18</v>
      </c>
    </row>
    <row r="27" spans="1:16" ht="12.75">
      <c r="A27" s="4" t="s">
        <v>317</v>
      </c>
      <c r="B27" s="3"/>
      <c r="C27" s="3"/>
      <c r="D27" s="3"/>
      <c r="E27" s="3"/>
      <c r="F27" s="3">
        <v>781.44</v>
      </c>
      <c r="G27" s="3"/>
      <c r="H27" s="3"/>
      <c r="I27" s="3"/>
      <c r="J27" s="3"/>
      <c r="K27" s="3"/>
      <c r="L27" s="3"/>
      <c r="M27" s="3"/>
      <c r="N27" s="3"/>
      <c r="O27" s="3"/>
      <c r="P27" s="3">
        <f>SUM(D27:O27)</f>
        <v>781.44</v>
      </c>
    </row>
    <row r="28" spans="1:16" ht="12.75">
      <c r="A28" s="4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2.5">
      <c r="A29" s="4" t="s">
        <v>787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4" t="s">
        <v>755</v>
      </c>
      <c r="B30" s="3"/>
      <c r="C30" s="3"/>
      <c r="D30" s="3"/>
      <c r="E30" s="3"/>
      <c r="F30" s="3"/>
      <c r="G30" s="3"/>
      <c r="H30" s="3">
        <v>9682</v>
      </c>
      <c r="I30" s="3"/>
      <c r="J30" s="3"/>
      <c r="K30" s="3"/>
      <c r="L30" s="3"/>
      <c r="M30" s="3"/>
      <c r="N30" s="3"/>
      <c r="O30" s="3"/>
      <c r="P30" s="3">
        <f>SUM(D30:O30)</f>
        <v>9682</v>
      </c>
    </row>
    <row r="31" spans="1:16" ht="12.75">
      <c r="A31" s="4" t="s">
        <v>341</v>
      </c>
      <c r="B31" s="3"/>
      <c r="C31" s="3"/>
      <c r="D31" s="3"/>
      <c r="E31" s="3"/>
      <c r="F31" s="3"/>
      <c r="G31" s="3">
        <v>195.36</v>
      </c>
      <c r="H31" s="3"/>
      <c r="I31" s="3"/>
      <c r="J31" s="3"/>
      <c r="K31" s="3"/>
      <c r="L31" s="3"/>
      <c r="M31" s="3"/>
      <c r="N31" s="3"/>
      <c r="O31" s="3"/>
      <c r="P31" s="3">
        <f>SUM(D31:O31)</f>
        <v>195.36</v>
      </c>
    </row>
    <row r="32" spans="1:16" ht="12.75">
      <c r="A32" s="4" t="s">
        <v>455</v>
      </c>
      <c r="B32" s="3"/>
      <c r="C32" s="3"/>
      <c r="D32" s="3"/>
      <c r="E32" s="3"/>
      <c r="F32" s="3"/>
      <c r="G32" s="3"/>
      <c r="H32" s="3">
        <v>66</v>
      </c>
      <c r="I32" s="3"/>
      <c r="J32" s="3"/>
      <c r="K32" s="3"/>
      <c r="L32" s="3"/>
      <c r="M32" s="3"/>
      <c r="N32" s="3"/>
      <c r="O32" s="3"/>
      <c r="P32" s="3">
        <f>SUM(C32:O32)</f>
        <v>66</v>
      </c>
    </row>
    <row r="33" spans="1:16" ht="12.75">
      <c r="A33" s="4" t="s">
        <v>506</v>
      </c>
      <c r="B33" s="3"/>
      <c r="C33" s="3"/>
      <c r="D33" s="3"/>
      <c r="E33" s="3"/>
      <c r="F33" s="3"/>
      <c r="G33" s="3"/>
      <c r="H33" s="3"/>
      <c r="I33" s="3">
        <f>390.72+781.44</f>
        <v>1172.16</v>
      </c>
      <c r="J33" s="3"/>
      <c r="K33" s="3">
        <v>195.36</v>
      </c>
      <c r="L33" s="3"/>
      <c r="M33" s="3"/>
      <c r="N33" s="3"/>
      <c r="O33" s="3"/>
      <c r="P33" s="3">
        <f>SUM(C33:O33)</f>
        <v>1367.52</v>
      </c>
    </row>
    <row r="34" spans="1:16" ht="12.75">
      <c r="A34" s="4" t="s">
        <v>570</v>
      </c>
      <c r="B34" s="3"/>
      <c r="C34" s="3"/>
      <c r="D34" s="3"/>
      <c r="E34" s="3"/>
      <c r="F34" s="3"/>
      <c r="G34" s="3"/>
      <c r="H34" s="3"/>
      <c r="I34" s="3"/>
      <c r="J34" s="3">
        <v>21700</v>
      </c>
      <c r="K34" s="3"/>
      <c r="L34" s="3"/>
      <c r="M34" s="3"/>
      <c r="N34" s="3"/>
      <c r="O34" s="3"/>
      <c r="P34" s="3">
        <v>21700</v>
      </c>
    </row>
    <row r="35" spans="1:16" ht="12.75">
      <c r="A35" s="4" t="s">
        <v>372</v>
      </c>
      <c r="B35" s="3"/>
      <c r="C35" s="3"/>
      <c r="D35" s="3"/>
      <c r="E35" s="3"/>
      <c r="F35" s="3"/>
      <c r="G35" s="3"/>
      <c r="H35" s="3"/>
      <c r="I35" s="3">
        <v>28997.36</v>
      </c>
      <c r="J35" s="3"/>
      <c r="K35" s="3"/>
      <c r="L35" s="3"/>
      <c r="M35" s="3"/>
      <c r="N35" s="3"/>
      <c r="O35" s="3"/>
      <c r="P35" s="3">
        <v>28997.4</v>
      </c>
    </row>
    <row r="36" spans="1:16" ht="12.75">
      <c r="A36" s="4" t="s">
        <v>127</v>
      </c>
      <c r="B36" s="3"/>
      <c r="C36" s="3"/>
      <c r="D36" s="3"/>
      <c r="E36" s="3"/>
      <c r="F36" s="3"/>
      <c r="G36" s="3"/>
      <c r="H36" s="3"/>
      <c r="I36" s="3"/>
      <c r="J36" s="3">
        <v>4069.57</v>
      </c>
      <c r="K36" s="3"/>
      <c r="L36" s="3"/>
      <c r="M36" s="3"/>
      <c r="N36" s="3"/>
      <c r="O36" s="3"/>
      <c r="P36" s="3">
        <v>4069.57</v>
      </c>
    </row>
    <row r="37" spans="1:16" ht="12.75">
      <c r="A37" s="4" t="s">
        <v>99</v>
      </c>
      <c r="B37" s="3"/>
      <c r="C37" s="3"/>
      <c r="D37" s="3"/>
      <c r="E37" s="3"/>
      <c r="F37" s="3"/>
      <c r="G37" s="3"/>
      <c r="H37" s="3"/>
      <c r="I37" s="3"/>
      <c r="J37" s="3">
        <v>1953.6</v>
      </c>
      <c r="K37" s="3"/>
      <c r="L37" s="3"/>
      <c r="M37" s="3"/>
      <c r="N37" s="3"/>
      <c r="O37" s="3"/>
      <c r="P37" s="3">
        <v>1953.6</v>
      </c>
    </row>
    <row r="38" spans="1:16" ht="22.5">
      <c r="A38" s="4" t="s">
        <v>50</v>
      </c>
      <c r="B38" s="3"/>
      <c r="C38" s="3"/>
      <c r="D38" s="3"/>
      <c r="E38" s="3"/>
      <c r="F38" s="3"/>
      <c r="G38" s="3"/>
      <c r="H38" s="3"/>
      <c r="I38" s="3"/>
      <c r="J38" s="3">
        <v>11042.58</v>
      </c>
      <c r="K38" s="3"/>
      <c r="L38" s="3"/>
      <c r="M38" s="3"/>
      <c r="N38" s="3"/>
      <c r="O38" s="3"/>
      <c r="P38" s="3">
        <v>11042.58</v>
      </c>
    </row>
    <row r="39" spans="1:16" ht="22.5">
      <c r="A39" s="4" t="s">
        <v>51</v>
      </c>
      <c r="B39" s="3"/>
      <c r="C39" s="3"/>
      <c r="D39" s="3"/>
      <c r="E39" s="3"/>
      <c r="F39" s="3"/>
      <c r="G39" s="3"/>
      <c r="H39" s="3"/>
      <c r="I39" s="3"/>
      <c r="J39" s="3">
        <v>2589</v>
      </c>
      <c r="K39" s="3"/>
      <c r="L39" s="3"/>
      <c r="M39" s="3"/>
      <c r="N39" s="3"/>
      <c r="O39" s="3"/>
      <c r="P39" s="3">
        <v>2589</v>
      </c>
    </row>
    <row r="40" spans="1:16" ht="12.75">
      <c r="A40" s="4" t="s">
        <v>52</v>
      </c>
      <c r="B40" s="3"/>
      <c r="C40" s="3"/>
      <c r="D40" s="3"/>
      <c r="E40" s="3"/>
      <c r="F40" s="3"/>
      <c r="G40" s="3"/>
      <c r="H40" s="3"/>
      <c r="I40" s="3"/>
      <c r="J40" s="3">
        <v>6781</v>
      </c>
      <c r="K40" s="3"/>
      <c r="L40" s="3"/>
      <c r="M40" s="3"/>
      <c r="N40" s="3"/>
      <c r="O40" s="3"/>
      <c r="P40" s="3">
        <v>6781</v>
      </c>
    </row>
    <row r="41" spans="1:16" ht="22.5">
      <c r="A41" s="4" t="s">
        <v>97</v>
      </c>
      <c r="B41" s="3"/>
      <c r="C41" s="3"/>
      <c r="D41" s="3"/>
      <c r="E41" s="3"/>
      <c r="F41" s="3"/>
      <c r="G41" s="3"/>
      <c r="H41" s="3"/>
      <c r="I41" s="3"/>
      <c r="J41" s="3">
        <v>7866.08</v>
      </c>
      <c r="K41" s="3"/>
      <c r="L41" s="3"/>
      <c r="M41" s="3"/>
      <c r="N41" s="3"/>
      <c r="O41" s="3"/>
      <c r="P41" s="3">
        <v>7866.08</v>
      </c>
    </row>
    <row r="42" spans="1:16" ht="22.5">
      <c r="A42" s="4" t="s">
        <v>357</v>
      </c>
      <c r="B42" s="3"/>
      <c r="C42" s="3"/>
      <c r="D42" s="3"/>
      <c r="E42" s="3"/>
      <c r="F42" s="3"/>
      <c r="G42" s="3"/>
      <c r="H42" s="3">
        <v>2497.88</v>
      </c>
      <c r="I42" s="3"/>
      <c r="J42" s="3"/>
      <c r="K42" s="3"/>
      <c r="L42" s="3"/>
      <c r="M42" s="3"/>
      <c r="N42" s="3"/>
      <c r="O42" s="3"/>
      <c r="P42" s="3">
        <f>SUM(C42:O42)</f>
        <v>2497.88</v>
      </c>
    </row>
    <row r="43" spans="1:16" ht="12.75">
      <c r="A43" s="4" t="s">
        <v>93</v>
      </c>
      <c r="B43" s="3"/>
      <c r="C43" s="3"/>
      <c r="D43" s="3"/>
      <c r="E43" s="3"/>
      <c r="F43" s="3"/>
      <c r="G43" s="3"/>
      <c r="H43" s="3"/>
      <c r="I43" s="3"/>
      <c r="J43" s="3">
        <v>195.36</v>
      </c>
      <c r="K43" s="3"/>
      <c r="L43" s="3"/>
      <c r="M43" s="3"/>
      <c r="N43" s="3"/>
      <c r="O43" s="3"/>
      <c r="P43" s="3">
        <v>195.36</v>
      </c>
    </row>
    <row r="44" spans="1:16" ht="12.75">
      <c r="A44" s="4" t="s">
        <v>326</v>
      </c>
      <c r="B44" s="3"/>
      <c r="C44" s="3">
        <v>500</v>
      </c>
      <c r="D44" s="3">
        <v>500</v>
      </c>
      <c r="E44" s="3">
        <v>500</v>
      </c>
      <c r="F44" s="3">
        <v>500</v>
      </c>
      <c r="G44" s="3">
        <v>500</v>
      </c>
      <c r="H44" s="3">
        <v>500</v>
      </c>
      <c r="I44" s="3">
        <v>500</v>
      </c>
      <c r="J44" s="3">
        <v>500</v>
      </c>
      <c r="K44" s="3">
        <v>500</v>
      </c>
      <c r="L44" s="3"/>
      <c r="M44" s="3"/>
      <c r="N44" s="3"/>
      <c r="O44" s="3"/>
      <c r="P44" s="3">
        <f>SUM(C44:O44)</f>
        <v>4500</v>
      </c>
    </row>
    <row r="45" spans="1:16" ht="12.75">
      <c r="A45" s="3" t="s">
        <v>628</v>
      </c>
      <c r="B45" s="3"/>
      <c r="C45" s="3">
        <v>89.98</v>
      </c>
      <c r="D45" s="3">
        <v>89.98</v>
      </c>
      <c r="E45" s="3">
        <v>89.98</v>
      </c>
      <c r="F45" s="3">
        <v>89.98</v>
      </c>
      <c r="G45" s="3">
        <v>89.98</v>
      </c>
      <c r="H45" s="3">
        <v>89.98</v>
      </c>
      <c r="I45" s="3">
        <v>299.95</v>
      </c>
      <c r="J45" s="3">
        <v>299.95</v>
      </c>
      <c r="K45" s="3">
        <v>299.95</v>
      </c>
      <c r="L45" s="3"/>
      <c r="M45" s="3"/>
      <c r="N45" s="3"/>
      <c r="O45" s="3"/>
      <c r="P45" s="3">
        <f>SUM(C45:O45)</f>
        <v>1439.73</v>
      </c>
    </row>
    <row r="46" spans="1:16" ht="12.75">
      <c r="A46" s="3" t="s">
        <v>746</v>
      </c>
      <c r="B46" s="3"/>
      <c r="C46" s="3">
        <v>4068.68</v>
      </c>
      <c r="D46" s="3">
        <v>4068.68</v>
      </c>
      <c r="E46" s="3">
        <v>4068.68</v>
      </c>
      <c r="F46" s="3">
        <v>4068.68</v>
      </c>
      <c r="G46" s="3">
        <v>4068.68</v>
      </c>
      <c r="H46" s="3">
        <v>4068.68</v>
      </c>
      <c r="I46" s="3">
        <v>4068.68</v>
      </c>
      <c r="J46" s="3">
        <v>4068.68</v>
      </c>
      <c r="K46" s="3">
        <v>4068.68</v>
      </c>
      <c r="L46" s="3"/>
      <c r="M46" s="3"/>
      <c r="N46" s="3"/>
      <c r="O46" s="3"/>
      <c r="P46" s="3">
        <f>SUM(D46:O46)</f>
        <v>32549.44</v>
      </c>
    </row>
    <row r="47" spans="1:16" ht="22.5">
      <c r="A47" s="4" t="s">
        <v>221</v>
      </c>
      <c r="B47" s="3"/>
      <c r="C47" s="3"/>
      <c r="D47" s="3">
        <v>2712</v>
      </c>
      <c r="E47" s="3">
        <v>2712</v>
      </c>
      <c r="F47" s="3">
        <v>2712</v>
      </c>
      <c r="G47" s="3">
        <v>2712</v>
      </c>
      <c r="H47" s="3">
        <v>2712</v>
      </c>
      <c r="I47" s="3">
        <v>2712</v>
      </c>
      <c r="J47" s="3">
        <v>2712</v>
      </c>
      <c r="K47" s="3">
        <v>2712</v>
      </c>
      <c r="L47" s="3"/>
      <c r="M47" s="3"/>
      <c r="N47" s="3"/>
      <c r="O47" s="3"/>
      <c r="P47" s="3">
        <f>SUM(D47:O47)</f>
        <v>21696</v>
      </c>
    </row>
    <row r="48" spans="1:16" ht="12.75">
      <c r="A48" s="3" t="s">
        <v>775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>SUM(D48:O48)</f>
        <v>0</v>
      </c>
    </row>
    <row r="49" spans="1:16" ht="12.75">
      <c r="A49" s="3" t="s">
        <v>773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>SUM(C49:O49)</f>
        <v>0</v>
      </c>
    </row>
    <row r="50" spans="1:16" ht="12.75">
      <c r="A50" s="3" t="s">
        <v>614</v>
      </c>
      <c r="B50" s="3"/>
      <c r="C50" s="3">
        <f aca="true" t="shared" si="2" ref="C50:J50">SUM(C4:C47)</f>
        <v>20033.115999999998</v>
      </c>
      <c r="D50" s="3">
        <f t="shared" si="2"/>
        <v>23775.396</v>
      </c>
      <c r="E50" s="3">
        <f t="shared" si="2"/>
        <v>25658.476000000002</v>
      </c>
      <c r="F50" s="3">
        <f t="shared" si="2"/>
        <v>25437.496</v>
      </c>
      <c r="G50" s="3">
        <f t="shared" si="2"/>
        <v>21963.676</v>
      </c>
      <c r="H50" s="3">
        <f t="shared" si="2"/>
        <v>38006.736</v>
      </c>
      <c r="I50" s="3">
        <f t="shared" si="2"/>
        <v>52147.82</v>
      </c>
      <c r="J50" s="3">
        <f t="shared" si="2"/>
        <v>78175.48999999999</v>
      </c>
      <c r="K50" s="3">
        <f>SUM(K4:K49)</f>
        <v>22173.66</v>
      </c>
      <c r="L50" s="3">
        <f>SUM(L4:L47)</f>
        <v>0</v>
      </c>
      <c r="M50" s="3">
        <f>SUM(M4:M47)</f>
        <v>0</v>
      </c>
      <c r="N50" s="3">
        <f>SUM(N4:N47)</f>
        <v>0</v>
      </c>
      <c r="O50" s="3">
        <f>SUM(O4:O47)</f>
        <v>0</v>
      </c>
      <c r="P50" s="3">
        <f>SUM(P4:P49)</f>
        <v>303303.2259999999</v>
      </c>
    </row>
    <row r="51" spans="1:16" ht="12.75">
      <c r="A51" s="3" t="s">
        <v>618</v>
      </c>
      <c r="B51" s="3"/>
      <c r="C51" s="3">
        <v>27972.84</v>
      </c>
      <c r="D51" s="3">
        <v>29561.06</v>
      </c>
      <c r="E51" s="3">
        <v>30986.08</v>
      </c>
      <c r="F51" s="3">
        <v>36396.8</v>
      </c>
      <c r="G51" s="3">
        <v>30261.93</v>
      </c>
      <c r="H51" s="3">
        <v>32211.53</v>
      </c>
      <c r="I51" s="3">
        <v>34774.44</v>
      </c>
      <c r="J51" s="3">
        <v>31588.73</v>
      </c>
      <c r="K51" s="3">
        <v>31747.49</v>
      </c>
      <c r="L51" s="3"/>
      <c r="M51" s="3"/>
      <c r="N51" s="3"/>
      <c r="O51" s="3"/>
      <c r="P51" s="3">
        <f>SUM(C51:O51)</f>
        <v>285500.9</v>
      </c>
    </row>
    <row r="52" spans="1:16" s="1" customFormat="1" ht="12.7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>P51-P50+P1</f>
        <v>-23414.135999999886</v>
      </c>
    </row>
    <row r="53" spans="1:16" ht="12.75">
      <c r="A53" s="5" t="s">
        <v>619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"/>
    </row>
    <row r="54" spans="1:16" ht="12.75">
      <c r="A54" s="3"/>
      <c r="B54" s="45" t="s">
        <v>692</v>
      </c>
      <c r="C54" s="46"/>
      <c r="D54" s="46"/>
      <c r="E54" s="46"/>
      <c r="F54" s="47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f>SUM(C56:O56)</f>
        <v>0</v>
      </c>
    </row>
    <row r="58" ht="12.75">
      <c r="G58" s="2" t="s">
        <v>627</v>
      </c>
    </row>
  </sheetData>
  <sheetProtection/>
  <mergeCells count="1">
    <mergeCell ref="B54:F54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"Домоуправление"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"Домоуправление"</dc:creator>
  <cp:keywords/>
  <dc:description/>
  <cp:lastModifiedBy>User</cp:lastModifiedBy>
  <cp:lastPrinted>2013-11-08T10:13:15Z</cp:lastPrinted>
  <dcterms:created xsi:type="dcterms:W3CDTF">2009-08-20T05:19:49Z</dcterms:created>
  <dcterms:modified xsi:type="dcterms:W3CDTF">2013-11-12T09:26:26Z</dcterms:modified>
  <cp:category/>
  <cp:version/>
  <cp:contentType/>
  <cp:contentStatus/>
</cp:coreProperties>
</file>